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19875" windowHeight="7725" activeTab="6"/>
  </bookViews>
  <sheets>
    <sheet name="Titulni" sheetId="19" r:id="rId1"/>
    <sheet name="Souhrnný list" sheetId="18" r:id="rId2"/>
    <sheet name="Všeobecné položky" sheetId="20" r:id="rId3"/>
    <sheet name="Stavba" sheetId="1" r:id="rId4"/>
    <sheet name="01 KL" sheetId="14" r:id="rId5"/>
    <sheet name="01 Rek" sheetId="15" r:id="rId6"/>
    <sheet name="01 Pol" sheetId="16" r:id="rId7"/>
    <sheet name="02 KL" sheetId="5" r:id="rId8"/>
    <sheet name="02 Rek" sheetId="6" r:id="rId9"/>
    <sheet name="02 Pol" sheetId="7" r:id="rId10"/>
    <sheet name="03 KL" sheetId="8" r:id="rId11"/>
    <sheet name="03 Rek" sheetId="9" r:id="rId12"/>
    <sheet name="03 Pol" sheetId="10" r:id="rId13"/>
    <sheet name="04 KL" sheetId="11" r:id="rId14"/>
    <sheet name="04 Rek" sheetId="12" r:id="rId15"/>
    <sheet name="04 Pol" sheetId="13" r:id="rId16"/>
  </sheets>
  <externalReferences>
    <externalReference r:id="rId17"/>
  </externalReferences>
  <definedNames>
    <definedName name="AAA">'[1]SO 01'!#REF!</definedName>
    <definedName name="CelkemObjekty" localSheetId="3">Stavba!$F$31</definedName>
    <definedName name="cisloobjektu" localSheetId="0">#REF!</definedName>
    <definedName name="cisloobjektu">'01 KL'!$A$5</definedName>
    <definedName name="CisloStavby" localSheetId="3">Stavba!$D$5</definedName>
    <definedName name="cislostavby" localSheetId="0">#REF!</definedName>
    <definedName name="cislostavby">'01 KL'!$A$7</definedName>
    <definedName name="CSoupis">'[1]Krycí list'!#REF!</definedName>
    <definedName name="dadresa" localSheetId="3">Stavba!$D$8</definedName>
    <definedName name="dadresa">#REF!</definedName>
    <definedName name="Datum" localSheetId="0">#REF!</definedName>
    <definedName name="Datum">'01 KL'!$B$27</definedName>
    <definedName name="DIČ" localSheetId="3">Stavba!$K$8</definedName>
    <definedName name="DIČ">#REF!</definedName>
    <definedName name="Dil" localSheetId="0">#REF!</definedName>
    <definedName name="Dil">'01 Rek'!$A$6</definedName>
    <definedName name="dmisto" localSheetId="3">Stavba!$D$9</definedName>
    <definedName name="dmisto">#REF!</definedName>
    <definedName name="Do">'[1]Krycí list'!#REF!</definedName>
    <definedName name="Dodavka" localSheetId="0">#REF!</definedName>
    <definedName name="Dodavka">'01 Rek'!$G$13</definedName>
    <definedName name="Dodavka0" localSheetId="0">'[1]SO 01'!#REF!</definedName>
    <definedName name="Dodavka0">'01 Pol'!#REF!</definedName>
    <definedName name="dpsc" localSheetId="3">Stavba!$C$9</definedName>
    <definedName name="dpsc">#REF!</definedName>
    <definedName name="Excel_BuiltIn_Print_Area_1_1">#REF!</definedName>
    <definedName name="Excel_BuiltIn_Print_Area_10">#REF!</definedName>
    <definedName name="Excel_BuiltIn_Print_Area_11">#REF!</definedName>
    <definedName name="Excel_BuiltIn_Print_Area_12">#REF!</definedName>
    <definedName name="Excel_BuiltIn_Print_Area_13">#REF!</definedName>
    <definedName name="Excel_BuiltIn_Print_Area_14">#REF!</definedName>
    <definedName name="Excel_BuiltIn_Print_Area_15">#REF!</definedName>
    <definedName name="Excel_BuiltIn_Print_Area_2_1">#REF!</definedName>
    <definedName name="Excel_BuiltIn_Print_Area_3">#REF!</definedName>
    <definedName name="Excel_BuiltIn_Print_Area_5">#REF!</definedName>
    <definedName name="Excel_BuiltIn_Print_Area_6">#REF!</definedName>
    <definedName name="Excel_BuiltIn_Print_Area_7">#REF!</definedName>
    <definedName name="Excel_BuiltIn_Print_Area_8">#REF!</definedName>
    <definedName name="Excel_BuiltIn_Print_Area_9">#REF!</definedName>
    <definedName name="Excel_BuiltIn_Print_Titles_1_1">#REF!</definedName>
    <definedName name="Excel_BuiltIn_Print_Titles_10">#REF!</definedName>
    <definedName name="Excel_BuiltIn_Print_Titles_11">#REF!</definedName>
    <definedName name="Excel_BuiltIn_Print_Titles_12">#REF!</definedName>
    <definedName name="Excel_BuiltIn_Print_Titles_13">#REF!</definedName>
    <definedName name="Excel_BuiltIn_Print_Titles_14">#REF!</definedName>
    <definedName name="Excel_BuiltIn_Print_Titles_15">#REF!</definedName>
    <definedName name="Excel_BuiltIn_Print_Titles_2_1">#REF!</definedName>
    <definedName name="Excel_BuiltIn_Print_Titles_3">#REF!</definedName>
    <definedName name="Excel_BuiltIn_Print_Titles_5">#REF!</definedName>
    <definedName name="Excel_BuiltIn_Print_Titles_6">#REF!</definedName>
    <definedName name="Excel_BuiltIn_Print_Titles_7">#REF!</definedName>
    <definedName name="Excel_BuiltIn_Print_Titles_8">#REF!</definedName>
    <definedName name="Excel_BuiltIn_Print_Titles_9">#REF!</definedName>
    <definedName name="HSV" localSheetId="0">#REF!</definedName>
    <definedName name="HSV">'01 Rek'!$E$13</definedName>
    <definedName name="HSV_">'[1]SO 01'!#REF!</definedName>
    <definedName name="HSV0" localSheetId="0">'[1]SO 01'!#REF!</definedName>
    <definedName name="HSV0">'01 Pol'!#REF!</definedName>
    <definedName name="HZS" localSheetId="0">#REF!</definedName>
    <definedName name="HZS">'01 Rek'!$I$13</definedName>
    <definedName name="HZS0" localSheetId="0">'[1]SO 01'!#REF!</definedName>
    <definedName name="HZS0">'01 Pol'!#REF!</definedName>
    <definedName name="IČO" localSheetId="3">Stavba!$K$7</definedName>
    <definedName name="IČO">#REF!</definedName>
    <definedName name="JKSO" localSheetId="0">#REF!</definedName>
    <definedName name="JKSO">'01 KL'!$G$2</definedName>
    <definedName name="MJ" localSheetId="0">#REF!</definedName>
    <definedName name="MJ">'01 KL'!$G$5</definedName>
    <definedName name="Mont" localSheetId="0">#REF!</definedName>
    <definedName name="Mont">'01 Rek'!$H$13</definedName>
    <definedName name="Mont_">'[1]SO 01'!#REF!</definedName>
    <definedName name="Montaz0" localSheetId="0">'[1]SO 01'!#REF!</definedName>
    <definedName name="Montaz0">'01 Pol'!#REF!</definedName>
    <definedName name="NazevDilu" localSheetId="0">#REF!</definedName>
    <definedName name="NazevDilu">'01 Rek'!$B$6</definedName>
    <definedName name="NazevObjektu" localSheetId="3">Stavba!$C$29</definedName>
    <definedName name="nazevobjektu" localSheetId="0">#REF!</definedName>
    <definedName name="nazevobjektu">'01 KL'!$C$5</definedName>
    <definedName name="NazevStavby" localSheetId="3">Stavba!$E$5</definedName>
    <definedName name="nazevstavby" localSheetId="0">#REF!</definedName>
    <definedName name="nazevstavby">'01 KL'!$C$7</definedName>
    <definedName name="_xlnm.Print_Titles" localSheetId="6">'01 Pol'!$1:$6</definedName>
    <definedName name="_xlnm.Print_Titles" localSheetId="5">'01 Rek'!$1:$6</definedName>
    <definedName name="_xlnm.Print_Titles" localSheetId="9">'02 Pol'!$1:$6</definedName>
    <definedName name="_xlnm.Print_Titles" localSheetId="8">'02 Rek'!$1:$6</definedName>
    <definedName name="_xlnm.Print_Titles" localSheetId="12">'03 Pol'!$1:$6</definedName>
    <definedName name="_xlnm.Print_Titles" localSheetId="11">'03 Rek'!$1:$6</definedName>
    <definedName name="_xlnm.Print_Titles" localSheetId="15">'04 Pol'!$1:$6</definedName>
    <definedName name="_xlnm.Print_Titles" localSheetId="14">'04 Rek'!$1:$6</definedName>
    <definedName name="Objednatel" localSheetId="3">Stavba!$D$11</definedName>
    <definedName name="Objednatel" localSheetId="0">#REF!</definedName>
    <definedName name="Objednatel">'01 KL'!$C$10</definedName>
    <definedName name="Objekt" localSheetId="3">Stavba!$B$29</definedName>
    <definedName name="Objekt">#REF!</definedName>
    <definedName name="_xlnm.Print_Area" localSheetId="4">'01 KL'!$A$1:$G$45</definedName>
    <definedName name="_xlnm.Print_Area" localSheetId="6">'01 Pol'!$A$1:$G$145</definedName>
    <definedName name="_xlnm.Print_Area" localSheetId="5">'01 Rek'!$A$1:$I$27</definedName>
    <definedName name="_xlnm.Print_Area" localSheetId="7">'02 KL'!$A$1:$G$45</definedName>
    <definedName name="_xlnm.Print_Area" localSheetId="9">'02 Pol'!$A$1:$G$73</definedName>
    <definedName name="_xlnm.Print_Area" localSheetId="8">'02 Rek'!$A$1:$I$18</definedName>
    <definedName name="_xlnm.Print_Area" localSheetId="10">'03 KL'!$A$1:$G$45</definedName>
    <definedName name="_xlnm.Print_Area" localSheetId="12">'03 Pol'!$A$1:$G$56</definedName>
    <definedName name="_xlnm.Print_Area" localSheetId="11">'03 Rek'!$A$1:$I$22</definedName>
    <definedName name="_xlnm.Print_Area" localSheetId="13">'04 KL'!$A$1:$G$46</definedName>
    <definedName name="_xlnm.Print_Area" localSheetId="15">'04 Pol'!$A$1:$G$81</definedName>
    <definedName name="_xlnm.Print_Area" localSheetId="14">'04 Rek'!$A$1:$I$36</definedName>
    <definedName name="_xlnm.Print_Area" localSheetId="3">Stavba!$B$1:$J$46</definedName>
    <definedName name="_xlnm.Print_Area" localSheetId="0">Titulni!$A$1:$C$15</definedName>
    <definedName name="Od">'[1]Krycí list'!#REF!</definedName>
    <definedName name="odic" localSheetId="3">Stavba!$K$12</definedName>
    <definedName name="odic">#REF!</definedName>
    <definedName name="OdPocatku">'[1]Krycí list'!#REF!</definedName>
    <definedName name="oico" localSheetId="3">Stavba!$K$11</definedName>
    <definedName name="oico">#REF!</definedName>
    <definedName name="omisto" localSheetId="3">Stavba!$D$13</definedName>
    <definedName name="omisto">#REF!</definedName>
    <definedName name="onazev" localSheetId="3">Stavba!$D$12</definedName>
    <definedName name="onazev">#REF!</definedName>
    <definedName name="opsc" localSheetId="3">Stavba!$C$13</definedName>
    <definedName name="opsc">#REF!</definedName>
    <definedName name="PocetMJ" localSheetId="0">#REF!</definedName>
    <definedName name="PocetMJ">'01 KL'!$G$6</definedName>
    <definedName name="Poznamka" localSheetId="0">#REF!</definedName>
    <definedName name="Poznamka">'01 KL'!$B$37</definedName>
    <definedName name="Projektant" localSheetId="0">#REF!</definedName>
    <definedName name="Projektant">'01 KL'!$C$8</definedName>
    <definedName name="PSV" localSheetId="0">#REF!</definedName>
    <definedName name="PSV">'01 Rek'!$F$13</definedName>
    <definedName name="PSV_">'[1]SO 01'!#REF!</definedName>
    <definedName name="PSV0" localSheetId="0">'[1]SO 01'!#REF!</definedName>
    <definedName name="PSV0">'01 Pol'!#REF!</definedName>
    <definedName name="RN">'[1]Krycí list'!#REF!</definedName>
    <definedName name="SazbaDPH1" localSheetId="3">Stavba!$D$19</definedName>
    <definedName name="SazbaDPH1">'01 KL'!$C$30</definedName>
    <definedName name="SazbaDPH2" localSheetId="3">Stavba!$D$21</definedName>
    <definedName name="SazbaDPH2">'01 KL'!$C$32</definedName>
    <definedName name="SloupecCC">'01 Pol'!$G$6</definedName>
    <definedName name="SloupecCisloPol">'01 Pol'!$B$6</definedName>
    <definedName name="SloupecJC">'01 Pol'!$F$6</definedName>
    <definedName name="SloupecMJ">'01 Pol'!$D$6</definedName>
    <definedName name="SloupecMnozstvi">'01 Pol'!$E$6</definedName>
    <definedName name="SloupecNazPol">'01 Pol'!$C$6</definedName>
    <definedName name="SloupecPC">'01 Pol'!$A$6</definedName>
    <definedName name="solver_lin" localSheetId="6" hidden="1">0</definedName>
    <definedName name="solver_lin" localSheetId="9" hidden="1">0</definedName>
    <definedName name="solver_lin" localSheetId="12" hidden="1">0</definedName>
    <definedName name="solver_lin" localSheetId="15" hidden="1">0</definedName>
    <definedName name="solver_num" localSheetId="6" hidden="1">0</definedName>
    <definedName name="solver_num" localSheetId="9" hidden="1">0</definedName>
    <definedName name="solver_num" localSheetId="12" hidden="1">0</definedName>
    <definedName name="solver_num" localSheetId="15" hidden="1">0</definedName>
    <definedName name="solver_opt" localSheetId="6" hidden="1">'01 Pol'!#REF!</definedName>
    <definedName name="solver_opt" localSheetId="9" hidden="1">'02 Pol'!#REF!</definedName>
    <definedName name="solver_opt" localSheetId="12" hidden="1">'03 Pol'!#REF!</definedName>
    <definedName name="solver_opt" localSheetId="15" hidden="1">'04 Pol'!#REF!</definedName>
    <definedName name="solver_typ" localSheetId="6" hidden="1">1</definedName>
    <definedName name="solver_typ" localSheetId="9" hidden="1">1</definedName>
    <definedName name="solver_typ" localSheetId="12" hidden="1">1</definedName>
    <definedName name="solver_typ" localSheetId="15" hidden="1">1</definedName>
    <definedName name="solver_val" localSheetId="6" hidden="1">0</definedName>
    <definedName name="solver_val" localSheetId="9" hidden="1">0</definedName>
    <definedName name="solver_val" localSheetId="12" hidden="1">0</definedName>
    <definedName name="solver_val" localSheetId="15" hidden="1">0</definedName>
    <definedName name="SoucetDilu" localSheetId="3">Stavba!#REF!</definedName>
    <definedName name="StavbaCelkem" localSheetId="3">Stavba!$H$31</definedName>
    <definedName name="StavbaCelkem">#REF!</definedName>
    <definedName name="Typ" localSheetId="0">'[1]SO 01'!#REF!</definedName>
    <definedName name="Typ">'01 Pol'!#REF!</definedName>
    <definedName name="VRN">'01 Rek'!$H$26</definedName>
    <definedName name="VRNKc" localSheetId="0">#REF!</definedName>
    <definedName name="VRNKc">'01 Rek'!#REF!</definedName>
    <definedName name="VRNNazev" localSheetId="0">'[1]SO 01'!#REF!</definedName>
    <definedName name="VRNnazev">'01 Rek'!#REF!</definedName>
    <definedName name="VRNproc" localSheetId="0">#REF!</definedName>
    <definedName name="VRNproc">'01 Rek'!#REF!</definedName>
    <definedName name="VRNzakl" localSheetId="0">#REF!</definedName>
    <definedName name="VRNzakl">'01 Rek'!#REF!</definedName>
    <definedName name="Zakazka" localSheetId="0">#REF!</definedName>
    <definedName name="Zakazka">'01 KL'!$G$11</definedName>
    <definedName name="Zaklad22" localSheetId="0">#REF!</definedName>
    <definedName name="Zaklad22">'01 KL'!$F$32</definedName>
    <definedName name="Zaklad5" localSheetId="0">#REF!</definedName>
    <definedName name="Zaklad5">'01 KL'!$F$30</definedName>
    <definedName name="ZaObdobi">'[1]Krycí list'!#REF!</definedName>
    <definedName name="Zbyva">'[1]Krycí list'!#REF!</definedName>
    <definedName name="Zhotovitel" localSheetId="3">Stavba!$D$7</definedName>
    <definedName name="Zhotovitel" localSheetId="0">#REF!</definedName>
    <definedName name="Zhotovitel">'01 KL'!$C$11:$E$11</definedName>
  </definedNames>
  <calcPr calcId="145621"/>
</workbook>
</file>

<file path=xl/calcChain.xml><?xml version="1.0" encoding="utf-8"?>
<calcChain xmlns="http://schemas.openxmlformats.org/spreadsheetml/2006/main">
  <c r="C145" i="16" l="1"/>
  <c r="BE144" i="16"/>
  <c r="BD144" i="16"/>
  <c r="BC144" i="16"/>
  <c r="BB144" i="16"/>
  <c r="BA144" i="16"/>
  <c r="BE143" i="16"/>
  <c r="BD143" i="16"/>
  <c r="BC143" i="16"/>
  <c r="BB143" i="16"/>
  <c r="BA143" i="16"/>
  <c r="BE142" i="16"/>
  <c r="BD142" i="16"/>
  <c r="BC142" i="16"/>
  <c r="BB142" i="16"/>
  <c r="BA142" i="16"/>
  <c r="BE141" i="16"/>
  <c r="BD141" i="16"/>
  <c r="BC141" i="16"/>
  <c r="BC145" i="16" s="1"/>
  <c r="G12" i="15" s="1"/>
  <c r="BB141" i="16"/>
  <c r="BA141" i="16"/>
  <c r="BE140" i="16"/>
  <c r="BD140" i="16"/>
  <c r="BD145" i="16" s="1"/>
  <c r="H12" i="15" s="1"/>
  <c r="BC140" i="16"/>
  <c r="BB140" i="16"/>
  <c r="BB145" i="16" s="1"/>
  <c r="F12" i="15" s="1"/>
  <c r="BA140" i="16"/>
  <c r="C138" i="16"/>
  <c r="BE137" i="16"/>
  <c r="BE138" i="16" s="1"/>
  <c r="I11" i="15" s="1"/>
  <c r="BD137" i="16"/>
  <c r="BD138" i="16" s="1"/>
  <c r="H11" i="15" s="1"/>
  <c r="BC137" i="16"/>
  <c r="BC138" i="16" s="1"/>
  <c r="G11" i="15" s="1"/>
  <c r="BB137" i="16"/>
  <c r="BB138" i="16" s="1"/>
  <c r="F11" i="15" s="1"/>
  <c r="BA137" i="16"/>
  <c r="BA138" i="16" s="1"/>
  <c r="E11" i="15" s="1"/>
  <c r="C135" i="16"/>
  <c r="BE134" i="16"/>
  <c r="BD134" i="16"/>
  <c r="BC134" i="16"/>
  <c r="BB134" i="16"/>
  <c r="BA134" i="16"/>
  <c r="BE133" i="16"/>
  <c r="BD133" i="16"/>
  <c r="BC133" i="16"/>
  <c r="BB133" i="16"/>
  <c r="BA133" i="16"/>
  <c r="BE132" i="16"/>
  <c r="BD132" i="16"/>
  <c r="BC132" i="16"/>
  <c r="BB132" i="16"/>
  <c r="BA132" i="16"/>
  <c r="BE130" i="16"/>
  <c r="BD130" i="16"/>
  <c r="BC130" i="16"/>
  <c r="BB130" i="16"/>
  <c r="BA130" i="16"/>
  <c r="BE126" i="16"/>
  <c r="BD126" i="16"/>
  <c r="BC126" i="16"/>
  <c r="BB126" i="16"/>
  <c r="BA126" i="16"/>
  <c r="BE125" i="16"/>
  <c r="BD125" i="16"/>
  <c r="BC125" i="16"/>
  <c r="BB125" i="16"/>
  <c r="BA125" i="16"/>
  <c r="BE124" i="16"/>
  <c r="BD124" i="16"/>
  <c r="BC124" i="16"/>
  <c r="BB124" i="16"/>
  <c r="BA124" i="16"/>
  <c r="BE122" i="16"/>
  <c r="BD122" i="16"/>
  <c r="BC122" i="16"/>
  <c r="BB122" i="16"/>
  <c r="BA122" i="16"/>
  <c r="BE118" i="16"/>
  <c r="BD118" i="16"/>
  <c r="BC118" i="16"/>
  <c r="BB118" i="16"/>
  <c r="BA118" i="16"/>
  <c r="BE117" i="16"/>
  <c r="BD117" i="16"/>
  <c r="BC117" i="16"/>
  <c r="BB117" i="16"/>
  <c r="BA117" i="16"/>
  <c r="BE114" i="16"/>
  <c r="BD114" i="16"/>
  <c r="BC114" i="16"/>
  <c r="BB114" i="16"/>
  <c r="BA114" i="16"/>
  <c r="BE111" i="16"/>
  <c r="BD111" i="16"/>
  <c r="BC111" i="16"/>
  <c r="BB111" i="16"/>
  <c r="BA111" i="16"/>
  <c r="BE108" i="16"/>
  <c r="BD108" i="16"/>
  <c r="BC108" i="16"/>
  <c r="BB108" i="16"/>
  <c r="BA108" i="16"/>
  <c r="BE106" i="16"/>
  <c r="BD106" i="16"/>
  <c r="BC106" i="16"/>
  <c r="BB106" i="16"/>
  <c r="BA106" i="16"/>
  <c r="BE104" i="16"/>
  <c r="BD104" i="16"/>
  <c r="BC104" i="16"/>
  <c r="BB104" i="16"/>
  <c r="BE102" i="16"/>
  <c r="BD102" i="16"/>
  <c r="BD135" i="16" s="1"/>
  <c r="H10" i="15" s="1"/>
  <c r="BC102" i="16"/>
  <c r="BB102" i="16"/>
  <c r="BB135" i="16" s="1"/>
  <c r="F10" i="15" s="1"/>
  <c r="C100" i="16"/>
  <c r="BE99" i="16"/>
  <c r="BD99" i="16"/>
  <c r="BC99" i="16"/>
  <c r="BB99" i="16"/>
  <c r="BA99" i="16"/>
  <c r="BE98" i="16"/>
  <c r="BD98" i="16"/>
  <c r="BC98" i="16"/>
  <c r="BB98" i="16"/>
  <c r="BA98" i="16"/>
  <c r="BE97" i="16"/>
  <c r="BD97" i="16"/>
  <c r="BC97" i="16"/>
  <c r="BB97" i="16"/>
  <c r="BA97" i="16"/>
  <c r="BE96" i="16"/>
  <c r="BD96" i="16"/>
  <c r="BC96" i="16"/>
  <c r="BB96" i="16"/>
  <c r="BA96" i="16"/>
  <c r="BE95" i="16"/>
  <c r="BD95" i="16"/>
  <c r="BC95" i="16"/>
  <c r="BB95" i="16"/>
  <c r="BA95" i="16"/>
  <c r="BE94" i="16"/>
  <c r="BD94" i="16"/>
  <c r="BC94" i="16"/>
  <c r="BB94" i="16"/>
  <c r="BA94" i="16"/>
  <c r="BE93" i="16"/>
  <c r="BD93" i="16"/>
  <c r="BC93" i="16"/>
  <c r="BB93" i="16"/>
  <c r="BA93" i="16"/>
  <c r="BE92" i="16"/>
  <c r="BD92" i="16"/>
  <c r="BC92" i="16"/>
  <c r="BB92" i="16"/>
  <c r="BA92" i="16"/>
  <c r="BE91" i="16"/>
  <c r="BD91" i="16"/>
  <c r="BC91" i="16"/>
  <c r="BB91" i="16"/>
  <c r="BA91" i="16"/>
  <c r="BE90" i="16"/>
  <c r="BD90" i="16"/>
  <c r="BC90" i="16"/>
  <c r="BB90" i="16"/>
  <c r="BA90" i="16"/>
  <c r="BE89" i="16"/>
  <c r="BD89" i="16"/>
  <c r="BC89" i="16"/>
  <c r="BB89" i="16"/>
  <c r="BA89" i="16"/>
  <c r="BE88" i="16"/>
  <c r="BD88" i="16"/>
  <c r="BC88" i="16"/>
  <c r="BB88" i="16"/>
  <c r="BA88" i="16"/>
  <c r="BE87" i="16"/>
  <c r="BD87" i="16"/>
  <c r="BC87" i="16"/>
  <c r="BB87" i="16"/>
  <c r="BA87" i="16"/>
  <c r="BE86" i="16"/>
  <c r="BD86" i="16"/>
  <c r="BC86" i="16"/>
  <c r="BB86" i="16"/>
  <c r="BA86" i="16"/>
  <c r="BE85" i="16"/>
  <c r="BD85" i="16"/>
  <c r="BC85" i="16"/>
  <c r="BB85" i="16"/>
  <c r="BA85" i="16"/>
  <c r="BE83" i="16"/>
  <c r="BD83" i="16"/>
  <c r="BC83" i="16"/>
  <c r="BB83" i="16"/>
  <c r="BA83" i="16"/>
  <c r="BE82" i="16"/>
  <c r="BD82" i="16"/>
  <c r="BC82" i="16"/>
  <c r="BB82" i="16"/>
  <c r="BA82" i="16"/>
  <c r="BE81" i="16"/>
  <c r="BD81" i="16"/>
  <c r="BC81" i="16"/>
  <c r="BB81" i="16"/>
  <c r="BA81" i="16"/>
  <c r="BE80" i="16"/>
  <c r="BD80" i="16"/>
  <c r="BC80" i="16"/>
  <c r="BB80" i="16"/>
  <c r="BA80" i="16"/>
  <c r="BE79" i="16"/>
  <c r="BD79" i="16"/>
  <c r="BC79" i="16"/>
  <c r="BB79" i="16"/>
  <c r="BA79" i="16"/>
  <c r="BE78" i="16"/>
  <c r="BD78" i="16"/>
  <c r="BC78" i="16"/>
  <c r="BB78" i="16"/>
  <c r="BA78" i="16"/>
  <c r="BE77" i="16"/>
  <c r="BD77" i="16"/>
  <c r="BC77" i="16"/>
  <c r="BB77" i="16"/>
  <c r="BA77" i="16"/>
  <c r="BE76" i="16"/>
  <c r="BD76" i="16"/>
  <c r="BC76" i="16"/>
  <c r="BB76" i="16"/>
  <c r="BA76" i="16"/>
  <c r="BE74" i="16"/>
  <c r="BD74" i="16"/>
  <c r="BC74" i="16"/>
  <c r="BB74" i="16"/>
  <c r="BA74" i="16"/>
  <c r="BE73" i="16"/>
  <c r="BD73" i="16"/>
  <c r="BC73" i="16"/>
  <c r="BB73" i="16"/>
  <c r="BA73" i="16"/>
  <c r="BE71" i="16"/>
  <c r="BD71" i="16"/>
  <c r="BC71" i="16"/>
  <c r="BB71" i="16"/>
  <c r="BA71" i="16"/>
  <c r="BE69" i="16"/>
  <c r="BD69" i="16"/>
  <c r="BC69" i="16"/>
  <c r="BB69" i="16"/>
  <c r="BA69" i="16"/>
  <c r="BE67" i="16"/>
  <c r="BD67" i="16"/>
  <c r="BC67" i="16"/>
  <c r="BB67" i="16"/>
  <c r="BA67" i="16"/>
  <c r="BE66" i="16"/>
  <c r="BD66" i="16"/>
  <c r="BC66" i="16"/>
  <c r="BB66" i="16"/>
  <c r="BA66" i="16"/>
  <c r="BE64" i="16"/>
  <c r="BD64" i="16"/>
  <c r="BC64" i="16"/>
  <c r="BC100" i="16" s="1"/>
  <c r="G9" i="15" s="1"/>
  <c r="BB64" i="16"/>
  <c r="BA64" i="16"/>
  <c r="C62" i="16"/>
  <c r="BE59" i="16"/>
  <c r="BD59" i="16"/>
  <c r="BC59" i="16"/>
  <c r="BB59" i="16"/>
  <c r="BA59" i="16"/>
  <c r="BE58" i="16"/>
  <c r="BD58" i="16"/>
  <c r="BC58" i="16"/>
  <c r="BB58" i="16"/>
  <c r="BA58" i="16"/>
  <c r="BE57" i="16"/>
  <c r="BD57" i="16"/>
  <c r="BC57" i="16"/>
  <c r="BB57" i="16"/>
  <c r="BA57" i="16"/>
  <c r="BE54" i="16"/>
  <c r="BD54" i="16"/>
  <c r="BC54" i="16"/>
  <c r="BB54" i="16"/>
  <c r="BA54" i="16"/>
  <c r="BE52" i="16"/>
  <c r="BD52" i="16"/>
  <c r="BC52" i="16"/>
  <c r="BB52" i="16"/>
  <c r="BA52" i="16"/>
  <c r="BE48" i="16"/>
  <c r="BD48" i="16"/>
  <c r="BC48" i="16"/>
  <c r="BB48" i="16"/>
  <c r="BA48" i="16"/>
  <c r="BE45" i="16"/>
  <c r="BD45" i="16"/>
  <c r="BC45" i="16"/>
  <c r="BB45" i="16"/>
  <c r="BA45" i="16"/>
  <c r="BE44" i="16"/>
  <c r="BD44" i="16"/>
  <c r="BC44" i="16"/>
  <c r="BB44" i="16"/>
  <c r="BA44" i="16"/>
  <c r="BE41" i="16"/>
  <c r="BD41" i="16"/>
  <c r="BC41" i="16"/>
  <c r="BB41" i="16"/>
  <c r="BA41" i="16"/>
  <c r="BE36" i="16"/>
  <c r="BD36" i="16"/>
  <c r="BD62" i="16"/>
  <c r="H8" i="15" s="1"/>
  <c r="BC36" i="16"/>
  <c r="BB36" i="16"/>
  <c r="BB62" i="16" s="1"/>
  <c r="F8" i="15" s="1"/>
  <c r="C34" i="16"/>
  <c r="BE32" i="16"/>
  <c r="BD32" i="16"/>
  <c r="BC32" i="16"/>
  <c r="BB32" i="16"/>
  <c r="BA32" i="16"/>
  <c r="BE30" i="16"/>
  <c r="BD30" i="16"/>
  <c r="BC30" i="16"/>
  <c r="BB30" i="16"/>
  <c r="BA30" i="16"/>
  <c r="BE28" i="16"/>
  <c r="BD28" i="16"/>
  <c r="BC28" i="16"/>
  <c r="BB28" i="16"/>
  <c r="BA28" i="16"/>
  <c r="BE24" i="16"/>
  <c r="BD24" i="16"/>
  <c r="BC24" i="16"/>
  <c r="BB24" i="16"/>
  <c r="BA24" i="16"/>
  <c r="BE23" i="16"/>
  <c r="BD23" i="16"/>
  <c r="BC23" i="16"/>
  <c r="BB23" i="16"/>
  <c r="BA23" i="16"/>
  <c r="BE22" i="16"/>
  <c r="BD22" i="16"/>
  <c r="BC22" i="16"/>
  <c r="BB22" i="16"/>
  <c r="BA22" i="16"/>
  <c r="BE21" i="16"/>
  <c r="BD21" i="16"/>
  <c r="BC21" i="16"/>
  <c r="BB21" i="16"/>
  <c r="BA21" i="16"/>
  <c r="BE20" i="16"/>
  <c r="BD20" i="16"/>
  <c r="BC20" i="16"/>
  <c r="BB20" i="16"/>
  <c r="BA20" i="16"/>
  <c r="BE17" i="16"/>
  <c r="BD17" i="16"/>
  <c r="BC17" i="16"/>
  <c r="BB17" i="16"/>
  <c r="BA17" i="16"/>
  <c r="BE12" i="16"/>
  <c r="BD12" i="16"/>
  <c r="BC12" i="16"/>
  <c r="BB12" i="16"/>
  <c r="BA12" i="16"/>
  <c r="BE10" i="16"/>
  <c r="BD10" i="16"/>
  <c r="BC10" i="16"/>
  <c r="BB10" i="16"/>
  <c r="BA10" i="16"/>
  <c r="BE9" i="16"/>
  <c r="BD9" i="16"/>
  <c r="BC9" i="16"/>
  <c r="BB9" i="16"/>
  <c r="BA9" i="16"/>
  <c r="BE8" i="16"/>
  <c r="BE34" i="16" s="1"/>
  <c r="I7" i="15" s="1"/>
  <c r="BD8" i="16"/>
  <c r="BD34" i="16"/>
  <c r="H7" i="15" s="1"/>
  <c r="BC8" i="16"/>
  <c r="BC34" i="16"/>
  <c r="G7" i="15" s="1"/>
  <c r="BB8" i="16"/>
  <c r="BA8" i="16"/>
  <c r="E4" i="16"/>
  <c r="C4" i="16"/>
  <c r="F3" i="16"/>
  <c r="C3" i="16"/>
  <c r="B12" i="15"/>
  <c r="A12" i="15"/>
  <c r="B11" i="15"/>
  <c r="A11" i="15"/>
  <c r="B10" i="15"/>
  <c r="A10" i="15"/>
  <c r="B9" i="15"/>
  <c r="A9" i="15"/>
  <c r="B8" i="15"/>
  <c r="A8" i="15"/>
  <c r="B7" i="15"/>
  <c r="A7" i="15"/>
  <c r="C2" i="15"/>
  <c r="C1" i="15"/>
  <c r="C33" i="14"/>
  <c r="F33" i="14" s="1"/>
  <c r="C31" i="14"/>
  <c r="D21" i="14"/>
  <c r="D20" i="14"/>
  <c r="D19" i="14"/>
  <c r="D18" i="14"/>
  <c r="D17" i="14"/>
  <c r="D16" i="14"/>
  <c r="D15" i="14"/>
  <c r="C9" i="14"/>
  <c r="G7" i="14"/>
  <c r="D2" i="14"/>
  <c r="C2" i="14"/>
  <c r="I34" i="12"/>
  <c r="D21" i="11"/>
  <c r="I33" i="12"/>
  <c r="G21" i="11" s="1"/>
  <c r="D20" i="11"/>
  <c r="I32" i="12"/>
  <c r="G20" i="11" s="1"/>
  <c r="D19" i="11"/>
  <c r="I31" i="12"/>
  <c r="G19" i="11" s="1"/>
  <c r="D18" i="11"/>
  <c r="I30" i="12"/>
  <c r="G18" i="11" s="1"/>
  <c r="D17" i="11"/>
  <c r="I29" i="12"/>
  <c r="G17" i="11" s="1"/>
  <c r="D16" i="11"/>
  <c r="I28" i="12"/>
  <c r="G16" i="11" s="1"/>
  <c r="D15" i="11"/>
  <c r="I27" i="12"/>
  <c r="BE80" i="13"/>
  <c r="BD80" i="13"/>
  <c r="BD81" i="13" s="1"/>
  <c r="H21" i="12" s="1"/>
  <c r="BC80" i="13"/>
  <c r="BC81" i="13" s="1"/>
  <c r="G21" i="12" s="1"/>
  <c r="BB80" i="13"/>
  <c r="BB81" i="13" s="1"/>
  <c r="F21" i="12" s="1"/>
  <c r="BA80" i="13"/>
  <c r="B21" i="12"/>
  <c r="A21" i="12"/>
  <c r="BE81" i="13"/>
  <c r="I21" i="12" s="1"/>
  <c r="BA81" i="13"/>
  <c r="E21" i="12" s="1"/>
  <c r="BE77" i="13"/>
  <c r="BD77" i="13"/>
  <c r="BC77" i="13"/>
  <c r="BB77" i="13"/>
  <c r="BA77" i="13"/>
  <c r="BE76" i="13"/>
  <c r="BD76" i="13"/>
  <c r="BC76" i="13"/>
  <c r="BB76" i="13"/>
  <c r="BA76" i="13"/>
  <c r="BE75" i="13"/>
  <c r="BD75" i="13"/>
  <c r="BC75" i="13"/>
  <c r="BB75" i="13"/>
  <c r="BB78" i="13" s="1"/>
  <c r="F20" i="12" s="1"/>
  <c r="BA75" i="13"/>
  <c r="B20" i="12"/>
  <c r="A20" i="12"/>
  <c r="BD72" i="13"/>
  <c r="BD73" i="13" s="1"/>
  <c r="H19" i="12" s="1"/>
  <c r="BC72" i="13"/>
  <c r="BC73" i="13" s="1"/>
  <c r="G19" i="12" s="1"/>
  <c r="BB72" i="13"/>
  <c r="BB73" i="13" s="1"/>
  <c r="F19" i="12" s="1"/>
  <c r="BA72" i="13"/>
  <c r="B19" i="12"/>
  <c r="A19" i="12"/>
  <c r="BA73" i="13"/>
  <c r="E19" i="12" s="1"/>
  <c r="BE69" i="13"/>
  <c r="BD69" i="13"/>
  <c r="BC69" i="13"/>
  <c r="BB69" i="13"/>
  <c r="BB70" i="13" s="1"/>
  <c r="F18" i="12" s="1"/>
  <c r="BA69" i="13"/>
  <c r="BE68" i="13"/>
  <c r="BE70" i="13" s="1"/>
  <c r="I18" i="12" s="1"/>
  <c r="BD68" i="13"/>
  <c r="BC68" i="13"/>
  <c r="BB68" i="13"/>
  <c r="BA68" i="13"/>
  <c r="B18" i="12"/>
  <c r="A18" i="12"/>
  <c r="BE65" i="13"/>
  <c r="BD65" i="13"/>
  <c r="BC65" i="13"/>
  <c r="BB65" i="13"/>
  <c r="BA65" i="13"/>
  <c r="BE64" i="13"/>
  <c r="BD64" i="13"/>
  <c r="BC64" i="13"/>
  <c r="BB64" i="13"/>
  <c r="BA64" i="13"/>
  <c r="BE63" i="13"/>
  <c r="BD63" i="13"/>
  <c r="BC63" i="13"/>
  <c r="BB63" i="13"/>
  <c r="BA63" i="13"/>
  <c r="BE62" i="13"/>
  <c r="BD62" i="13"/>
  <c r="BC62" i="13"/>
  <c r="BB62" i="13"/>
  <c r="BA62" i="13"/>
  <c r="BE61" i="13"/>
  <c r="BD61" i="13"/>
  <c r="BC61" i="13"/>
  <c r="BB61" i="13"/>
  <c r="BA61" i="13"/>
  <c r="BE60" i="13"/>
  <c r="BD60" i="13"/>
  <c r="BC60" i="13"/>
  <c r="BB60" i="13"/>
  <c r="BA60" i="13"/>
  <c r="BE59" i="13"/>
  <c r="BE66" i="13" s="1"/>
  <c r="I17" i="12" s="1"/>
  <c r="BD59" i="13"/>
  <c r="BC59" i="13"/>
  <c r="BB59" i="13"/>
  <c r="BA59" i="13"/>
  <c r="BA66" i="13" s="1"/>
  <c r="B17" i="12"/>
  <c r="A17" i="12"/>
  <c r="BE56" i="13"/>
  <c r="BD56" i="13"/>
  <c r="BC56" i="13"/>
  <c r="BB56" i="13"/>
  <c r="BA56" i="13"/>
  <c r="BE55" i="13"/>
  <c r="BD55" i="13"/>
  <c r="BC55" i="13"/>
  <c r="BB55" i="13"/>
  <c r="BA55" i="13"/>
  <c r="BE54" i="13"/>
  <c r="BD54" i="13"/>
  <c r="BC54" i="13"/>
  <c r="BB54" i="13"/>
  <c r="B16" i="12"/>
  <c r="A16" i="12"/>
  <c r="BE51" i="13"/>
  <c r="BD51" i="13"/>
  <c r="BC51" i="13"/>
  <c r="BB51" i="13"/>
  <c r="BA51" i="13"/>
  <c r="BE50" i="13"/>
  <c r="BD50" i="13"/>
  <c r="BC50" i="13"/>
  <c r="BB50" i="13"/>
  <c r="BA50" i="13"/>
  <c r="BE49" i="13"/>
  <c r="BD49" i="13"/>
  <c r="BC49" i="13"/>
  <c r="BB49" i="13"/>
  <c r="BA49" i="13"/>
  <c r="BE48" i="13"/>
  <c r="BD48" i="13"/>
  <c r="BC48" i="13"/>
  <c r="BB48" i="13"/>
  <c r="BA48" i="13"/>
  <c r="BE47" i="13"/>
  <c r="BD47" i="13"/>
  <c r="BC47" i="13"/>
  <c r="BB47" i="13"/>
  <c r="BA47" i="13"/>
  <c r="BE46" i="13"/>
  <c r="BD46" i="13"/>
  <c r="BC46" i="13"/>
  <c r="BB46" i="13"/>
  <c r="BA46" i="13"/>
  <c r="B15" i="12"/>
  <c r="A15" i="12"/>
  <c r="BE43" i="13"/>
  <c r="BD43" i="13"/>
  <c r="BD44" i="13" s="1"/>
  <c r="H14" i="12" s="1"/>
  <c r="BC43" i="13"/>
  <c r="BC44" i="13" s="1"/>
  <c r="G14" i="12" s="1"/>
  <c r="BB43" i="13"/>
  <c r="BB44" i="13" s="1"/>
  <c r="F14" i="12" s="1"/>
  <c r="BA43" i="13"/>
  <c r="BA44" i="13" s="1"/>
  <c r="E14" i="12" s="1"/>
  <c r="B14" i="12"/>
  <c r="A14" i="12"/>
  <c r="BE44" i="13"/>
  <c r="I14" i="12" s="1"/>
  <c r="BE40" i="13"/>
  <c r="BD40" i="13"/>
  <c r="BD41" i="13" s="1"/>
  <c r="H13" i="12" s="1"/>
  <c r="BC40" i="13"/>
  <c r="BB40" i="13"/>
  <c r="BB41" i="13" s="1"/>
  <c r="F13" i="12" s="1"/>
  <c r="BA40" i="13"/>
  <c r="BE39" i="13"/>
  <c r="BE41" i="13" s="1"/>
  <c r="I13" i="12" s="1"/>
  <c r="BD39" i="13"/>
  <c r="BC39" i="13"/>
  <c r="BB39" i="13"/>
  <c r="BA39" i="13"/>
  <c r="BA41" i="13" s="1"/>
  <c r="E13" i="12" s="1"/>
  <c r="B13" i="12"/>
  <c r="A13" i="12"/>
  <c r="BE35" i="13"/>
  <c r="BD35" i="13"/>
  <c r="BC35" i="13"/>
  <c r="BB35" i="13"/>
  <c r="BA35" i="13"/>
  <c r="BE34" i="13"/>
  <c r="BD34" i="13"/>
  <c r="BC34" i="13"/>
  <c r="BB34" i="13"/>
  <c r="BA34" i="13"/>
  <c r="BE33" i="13"/>
  <c r="BD33" i="13"/>
  <c r="BC33" i="13"/>
  <c r="BB33" i="13"/>
  <c r="BA33" i="13"/>
  <c r="BE32" i="13"/>
  <c r="BD32" i="13"/>
  <c r="BC32" i="13"/>
  <c r="BC37" i="13" s="1"/>
  <c r="G12" i="12" s="1"/>
  <c r="BB32" i="13"/>
  <c r="BA32" i="13"/>
  <c r="B12" i="12"/>
  <c r="A12" i="12"/>
  <c r="BE29" i="13"/>
  <c r="BD29" i="13"/>
  <c r="BC29" i="13"/>
  <c r="BB29" i="13"/>
  <c r="BA29" i="13"/>
  <c r="BE28" i="13"/>
  <c r="BD28" i="13"/>
  <c r="BC28" i="13"/>
  <c r="BB28" i="13"/>
  <c r="BA28" i="13"/>
  <c r="BE27" i="13"/>
  <c r="BD27" i="13"/>
  <c r="BC27" i="13"/>
  <c r="BB27" i="13"/>
  <c r="BA27" i="13"/>
  <c r="BE26" i="13"/>
  <c r="BD26" i="13"/>
  <c r="BC26" i="13"/>
  <c r="BB26" i="13"/>
  <c r="BB30" i="13" s="1"/>
  <c r="F11" i="12" s="1"/>
  <c r="BA26" i="13"/>
  <c r="B11" i="12"/>
  <c r="A11" i="12"/>
  <c r="BD30" i="13"/>
  <c r="H11" i="12" s="1"/>
  <c r="BE23" i="13"/>
  <c r="BD23" i="13"/>
  <c r="BC23" i="13"/>
  <c r="BB23" i="13"/>
  <c r="BA23" i="13"/>
  <c r="BE22" i="13"/>
  <c r="BD22" i="13"/>
  <c r="BC22" i="13"/>
  <c r="BB22" i="13"/>
  <c r="BA22" i="13"/>
  <c r="BE21" i="13"/>
  <c r="BE24" i="13" s="1"/>
  <c r="I10" i="12" s="1"/>
  <c r="BD21" i="13"/>
  <c r="BC21" i="13"/>
  <c r="BB21" i="13"/>
  <c r="BA21" i="13"/>
  <c r="B10" i="12"/>
  <c r="A10" i="12"/>
  <c r="BE18" i="13"/>
  <c r="BD18" i="13"/>
  <c r="BD19" i="13" s="1"/>
  <c r="H9" i="12" s="1"/>
  <c r="BC18" i="13"/>
  <c r="BC19" i="13" s="1"/>
  <c r="G9" i="12" s="1"/>
  <c r="BB18" i="13"/>
  <c r="BB19" i="13" s="1"/>
  <c r="F9" i="12" s="1"/>
  <c r="BA18" i="13"/>
  <c r="BA19" i="13" s="1"/>
  <c r="E9" i="12" s="1"/>
  <c r="B9" i="12"/>
  <c r="A9" i="12"/>
  <c r="BE19" i="13"/>
  <c r="I9" i="12" s="1"/>
  <c r="BE15" i="13"/>
  <c r="BD15" i="13"/>
  <c r="BC15" i="13"/>
  <c r="BB15" i="13"/>
  <c r="BA15" i="13"/>
  <c r="BE14" i="13"/>
  <c r="BD14" i="13"/>
  <c r="BD16" i="13" s="1"/>
  <c r="H8" i="12" s="1"/>
  <c r="BC14" i="13"/>
  <c r="BB14" i="13"/>
  <c r="BA14" i="13"/>
  <c r="B8" i="12"/>
  <c r="A8" i="12"/>
  <c r="BE16" i="13"/>
  <c r="I8" i="12" s="1"/>
  <c r="BE11" i="13"/>
  <c r="BD11" i="13"/>
  <c r="BC11" i="13"/>
  <c r="BB11" i="13"/>
  <c r="BA11" i="13"/>
  <c r="BE10" i="13"/>
  <c r="BD10" i="13"/>
  <c r="BC10" i="13"/>
  <c r="BB10" i="13"/>
  <c r="BA10" i="13"/>
  <c r="BE9" i="13"/>
  <c r="BD9" i="13"/>
  <c r="BC9" i="13"/>
  <c r="BB9" i="13"/>
  <c r="BA9" i="13"/>
  <c r="BE8" i="13"/>
  <c r="BD8" i="13"/>
  <c r="BC8" i="13"/>
  <c r="BB8" i="13"/>
  <c r="BA8" i="13"/>
  <c r="BA12" i="13" s="1"/>
  <c r="E7" i="12" s="1"/>
  <c r="B7" i="12"/>
  <c r="A7" i="12"/>
  <c r="E4" i="13"/>
  <c r="F3" i="13"/>
  <c r="C33" i="11"/>
  <c r="F33" i="11"/>
  <c r="C31" i="11"/>
  <c r="G7" i="11"/>
  <c r="BE55" i="10"/>
  <c r="BC55" i="10"/>
  <c r="BB55" i="10"/>
  <c r="BA55" i="10"/>
  <c r="BD55" i="10"/>
  <c r="BE54" i="10"/>
  <c r="BC54" i="10"/>
  <c r="BB54" i="10"/>
  <c r="BA54" i="10"/>
  <c r="BD54" i="10"/>
  <c r="BE53" i="10"/>
  <c r="BC53" i="10"/>
  <c r="BB53" i="10"/>
  <c r="BA53" i="10"/>
  <c r="BD53" i="10"/>
  <c r="BE52" i="10"/>
  <c r="BD52" i="10"/>
  <c r="BB52" i="10"/>
  <c r="BA52" i="10"/>
  <c r="BC52" i="10"/>
  <c r="BE51" i="10"/>
  <c r="BC51" i="10"/>
  <c r="BB51" i="10"/>
  <c r="BA51" i="10"/>
  <c r="BD51" i="10"/>
  <c r="BE50" i="10"/>
  <c r="BC50" i="10"/>
  <c r="BB50" i="10"/>
  <c r="BA50" i="10"/>
  <c r="BD50" i="10"/>
  <c r="BE49" i="10"/>
  <c r="BC49" i="10"/>
  <c r="BB49" i="10"/>
  <c r="BA49" i="10"/>
  <c r="BD49" i="10"/>
  <c r="BE48" i="10"/>
  <c r="BC48" i="10"/>
  <c r="BB48" i="10"/>
  <c r="BA48" i="10"/>
  <c r="BD48" i="10"/>
  <c r="BE47" i="10"/>
  <c r="BC47" i="10"/>
  <c r="BB47" i="10"/>
  <c r="BA47" i="10"/>
  <c r="BD47" i="10"/>
  <c r="BE46" i="10"/>
  <c r="BC46" i="10"/>
  <c r="BB46" i="10"/>
  <c r="BA46" i="10"/>
  <c r="BD46" i="10"/>
  <c r="BE45" i="10"/>
  <c r="BC45" i="10"/>
  <c r="BB45" i="10"/>
  <c r="BA45" i="10"/>
  <c r="BD45" i="10"/>
  <c r="B15" i="9"/>
  <c r="A15" i="9"/>
  <c r="BE42" i="10"/>
  <c r="BE43" i="10" s="1"/>
  <c r="I14" i="9" s="1"/>
  <c r="BD42" i="10"/>
  <c r="BD43" i="10" s="1"/>
  <c r="H14" i="9" s="1"/>
  <c r="BC42" i="10"/>
  <c r="BC43" i="10" s="1"/>
  <c r="G14" i="9" s="1"/>
  <c r="BB42" i="10"/>
  <c r="BB43" i="10" s="1"/>
  <c r="F14" i="9" s="1"/>
  <c r="BA42" i="10"/>
  <c r="BA43" i="10" s="1"/>
  <c r="E14" i="9" s="1"/>
  <c r="B14" i="9"/>
  <c r="A14" i="9"/>
  <c r="BE39" i="10"/>
  <c r="BE40" i="10" s="1"/>
  <c r="I13" i="9" s="1"/>
  <c r="BD39" i="10"/>
  <c r="BD40" i="10" s="1"/>
  <c r="H13" i="9" s="1"/>
  <c r="BC39" i="10"/>
  <c r="BC40" i="10" s="1"/>
  <c r="G13" i="9" s="1"/>
  <c r="BB39" i="10"/>
  <c r="B13" i="9"/>
  <c r="A13" i="9"/>
  <c r="BB40" i="10"/>
  <c r="F13" i="9" s="1"/>
  <c r="BE36" i="10"/>
  <c r="BD36" i="10"/>
  <c r="BC36" i="10"/>
  <c r="BB36" i="10"/>
  <c r="BA36" i="10"/>
  <c r="BE35" i="10"/>
  <c r="BD35" i="10"/>
  <c r="BC35" i="10"/>
  <c r="BB35" i="10"/>
  <c r="BA35" i="10"/>
  <c r="BE34" i="10"/>
  <c r="BD34" i="10"/>
  <c r="BC34" i="10"/>
  <c r="BB34" i="10"/>
  <c r="BA34" i="10"/>
  <c r="BE33" i="10"/>
  <c r="BD33" i="10"/>
  <c r="BC33" i="10"/>
  <c r="BB33" i="10"/>
  <c r="BA33" i="10"/>
  <c r="BE32" i="10"/>
  <c r="BD32" i="10"/>
  <c r="BC32" i="10"/>
  <c r="BB32" i="10"/>
  <c r="BA32" i="10"/>
  <c r="BE31" i="10"/>
  <c r="BD31" i="10"/>
  <c r="BC31" i="10"/>
  <c r="BB31" i="10"/>
  <c r="BA31" i="10"/>
  <c r="BE30" i="10"/>
  <c r="BD30" i="10"/>
  <c r="BC30" i="10"/>
  <c r="BB30" i="10"/>
  <c r="BA30" i="10"/>
  <c r="BE29" i="10"/>
  <c r="BD29" i="10"/>
  <c r="BC29" i="10"/>
  <c r="BB29" i="10"/>
  <c r="BA29" i="10"/>
  <c r="BE28" i="10"/>
  <c r="BD28" i="10"/>
  <c r="BC28" i="10"/>
  <c r="BB28" i="10"/>
  <c r="BA28" i="10"/>
  <c r="BE27" i="10"/>
  <c r="BD27" i="10"/>
  <c r="BC27" i="10"/>
  <c r="BC37" i="10" s="1"/>
  <c r="G12" i="9" s="1"/>
  <c r="BB27" i="10"/>
  <c r="BA27" i="10"/>
  <c r="B12" i="9"/>
  <c r="A12" i="9"/>
  <c r="BE24" i="10"/>
  <c r="BD24" i="10"/>
  <c r="BC24" i="10"/>
  <c r="BB24" i="10"/>
  <c r="BA24" i="10"/>
  <c r="BE23" i="10"/>
  <c r="BD23" i="10"/>
  <c r="BC23" i="10"/>
  <c r="BB23" i="10"/>
  <c r="BA23" i="10"/>
  <c r="BE22" i="10"/>
  <c r="BD22" i="10"/>
  <c r="BC22" i="10"/>
  <c r="BB22" i="10"/>
  <c r="BA22" i="10"/>
  <c r="B11" i="9"/>
  <c r="A11" i="9"/>
  <c r="BD25" i="10"/>
  <c r="H11" i="9" s="1"/>
  <c r="BE19" i="10"/>
  <c r="BE20" i="10" s="1"/>
  <c r="I10" i="9" s="1"/>
  <c r="BD19" i="10"/>
  <c r="BC19" i="10"/>
  <c r="BC20" i="10" s="1"/>
  <c r="G10" i="9" s="1"/>
  <c r="BB19" i="10"/>
  <c r="BB20" i="10" s="1"/>
  <c r="F10" i="9" s="1"/>
  <c r="BA19" i="10"/>
  <c r="BA20" i="10" s="1"/>
  <c r="E10" i="9" s="1"/>
  <c r="B10" i="9"/>
  <c r="A10" i="9"/>
  <c r="BD20" i="10"/>
  <c r="H10" i="9" s="1"/>
  <c r="BE16" i="10"/>
  <c r="BD16" i="10"/>
  <c r="BC16" i="10"/>
  <c r="BB16" i="10"/>
  <c r="BA16" i="10"/>
  <c r="BE15" i="10"/>
  <c r="BD15" i="10"/>
  <c r="BC15" i="10"/>
  <c r="BB15" i="10"/>
  <c r="BB17" i="10" s="1"/>
  <c r="F9" i="9" s="1"/>
  <c r="BA15" i="10"/>
  <c r="BA17" i="10"/>
  <c r="E9" i="9" s="1"/>
  <c r="B9" i="9"/>
  <c r="A9" i="9"/>
  <c r="BE12" i="10"/>
  <c r="BC12" i="10"/>
  <c r="BB12" i="10"/>
  <c r="BA12" i="10"/>
  <c r="BD12" i="10"/>
  <c r="BE11" i="10"/>
  <c r="BC11" i="10"/>
  <c r="BB11" i="10"/>
  <c r="BA11" i="10"/>
  <c r="BA13" i="10" s="1"/>
  <c r="E8" i="9" s="1"/>
  <c r="B8" i="9"/>
  <c r="A8" i="9"/>
  <c r="BE8" i="10"/>
  <c r="BE9" i="10" s="1"/>
  <c r="I7" i="9" s="1"/>
  <c r="BD8" i="10"/>
  <c r="BC8" i="10"/>
  <c r="BC9" i="10" s="1"/>
  <c r="G7" i="9" s="1"/>
  <c r="BB8" i="10"/>
  <c r="BB9" i="10" s="1"/>
  <c r="BA8" i="10"/>
  <c r="BA9" i="10" s="1"/>
  <c r="E7" i="9" s="1"/>
  <c r="B7" i="9"/>
  <c r="A7" i="9"/>
  <c r="BD9" i="10"/>
  <c r="H7" i="9" s="1"/>
  <c r="F7" i="9"/>
  <c r="E4" i="10"/>
  <c r="F3" i="10"/>
  <c r="G21" i="9"/>
  <c r="I21" i="9" s="1"/>
  <c r="H22" i="9" s="1"/>
  <c r="G23" i="8" s="1"/>
  <c r="C33" i="8"/>
  <c r="F33" i="8" s="1"/>
  <c r="C31" i="8"/>
  <c r="G15" i="8"/>
  <c r="D15" i="8"/>
  <c r="G7" i="8"/>
  <c r="BE72" i="7"/>
  <c r="BD72" i="7"/>
  <c r="BD73" i="7" s="1"/>
  <c r="BC72" i="7"/>
  <c r="BC73" i="7" s="1"/>
  <c r="G11" i="6" s="1"/>
  <c r="BB72" i="7"/>
  <c r="BB73" i="7" s="1"/>
  <c r="F11" i="6" s="1"/>
  <c r="BA72" i="7"/>
  <c r="BA73" i="7" s="1"/>
  <c r="E11" i="6" s="1"/>
  <c r="B11" i="6"/>
  <c r="A11" i="6"/>
  <c r="BE73" i="7"/>
  <c r="I11" i="6" s="1"/>
  <c r="H11" i="6"/>
  <c r="BE69" i="7"/>
  <c r="BD69" i="7"/>
  <c r="BD70" i="7" s="1"/>
  <c r="H10" i="6" s="1"/>
  <c r="BC69" i="7"/>
  <c r="BB69" i="7"/>
  <c r="B10" i="6"/>
  <c r="A10" i="6"/>
  <c r="BE70" i="7"/>
  <c r="I10" i="6" s="1"/>
  <c r="BC70" i="7"/>
  <c r="G10" i="6" s="1"/>
  <c r="BB70" i="7"/>
  <c r="F10" i="6" s="1"/>
  <c r="BE66" i="7"/>
  <c r="BD66" i="7"/>
  <c r="BC66" i="7"/>
  <c r="BB66" i="7"/>
  <c r="BA66" i="7"/>
  <c r="BE65" i="7"/>
  <c r="BD65" i="7"/>
  <c r="BC65" i="7"/>
  <c r="BB65" i="7"/>
  <c r="BA65" i="7"/>
  <c r="BE64" i="7"/>
  <c r="BD64" i="7"/>
  <c r="BC64" i="7"/>
  <c r="BB64" i="7"/>
  <c r="BA64" i="7"/>
  <c r="BE63" i="7"/>
  <c r="BD63" i="7"/>
  <c r="BC63" i="7"/>
  <c r="BB63" i="7"/>
  <c r="BA63" i="7"/>
  <c r="BE62" i="7"/>
  <c r="BD62" i="7"/>
  <c r="BC62" i="7"/>
  <c r="BB62" i="7"/>
  <c r="BA62" i="7"/>
  <c r="BE61" i="7"/>
  <c r="BD61" i="7"/>
  <c r="BC61" i="7"/>
  <c r="BB61" i="7"/>
  <c r="BA61" i="7"/>
  <c r="BE60" i="7"/>
  <c r="BD60" i="7"/>
  <c r="BC60" i="7"/>
  <c r="BB60" i="7"/>
  <c r="BA60" i="7"/>
  <c r="BE59" i="7"/>
  <c r="BD59" i="7"/>
  <c r="BC59" i="7"/>
  <c r="BB59" i="7"/>
  <c r="BA59" i="7"/>
  <c r="BE58" i="7"/>
  <c r="BD58" i="7"/>
  <c r="BC58" i="7"/>
  <c r="BB58" i="7"/>
  <c r="BA58" i="7"/>
  <c r="BE57" i="7"/>
  <c r="BD57" i="7"/>
  <c r="BC57" i="7"/>
  <c r="BB57" i="7"/>
  <c r="BA57" i="7"/>
  <c r="BE56" i="7"/>
  <c r="BD56" i="7"/>
  <c r="BC56" i="7"/>
  <c r="BB56" i="7"/>
  <c r="BA56" i="7"/>
  <c r="BE55" i="7"/>
  <c r="BD55" i="7"/>
  <c r="BC55" i="7"/>
  <c r="BB55" i="7"/>
  <c r="BA55" i="7"/>
  <c r="BE54" i="7"/>
  <c r="BD54" i="7"/>
  <c r="BC54" i="7"/>
  <c r="BB54" i="7"/>
  <c r="BA54" i="7"/>
  <c r="BE53" i="7"/>
  <c r="BD53" i="7"/>
  <c r="BC53" i="7"/>
  <c r="BB53" i="7"/>
  <c r="BA53" i="7"/>
  <c r="BE52" i="7"/>
  <c r="BD52" i="7"/>
  <c r="BC52" i="7"/>
  <c r="BB52" i="7"/>
  <c r="BA52" i="7"/>
  <c r="BE51" i="7"/>
  <c r="BD51" i="7"/>
  <c r="BC51" i="7"/>
  <c r="BB51" i="7"/>
  <c r="BA51" i="7"/>
  <c r="BE50" i="7"/>
  <c r="BD50" i="7"/>
  <c r="BC50" i="7"/>
  <c r="BB50" i="7"/>
  <c r="BA50" i="7"/>
  <c r="BE49" i="7"/>
  <c r="BD49" i="7"/>
  <c r="BC49" i="7"/>
  <c r="BB49" i="7"/>
  <c r="BA49" i="7"/>
  <c r="BE48" i="7"/>
  <c r="BD48" i="7"/>
  <c r="BC48" i="7"/>
  <c r="BB48" i="7"/>
  <c r="BA48" i="7"/>
  <c r="BE47" i="7"/>
  <c r="BD47" i="7"/>
  <c r="BC47" i="7"/>
  <c r="BB47" i="7"/>
  <c r="BA47" i="7"/>
  <c r="BE46" i="7"/>
  <c r="BD46" i="7"/>
  <c r="BC46" i="7"/>
  <c r="BB46" i="7"/>
  <c r="BA46" i="7"/>
  <c r="BE45" i="7"/>
  <c r="BD45" i="7"/>
  <c r="BC45" i="7"/>
  <c r="BB45" i="7"/>
  <c r="BA45" i="7"/>
  <c r="BE44" i="7"/>
  <c r="BD44" i="7"/>
  <c r="BC44" i="7"/>
  <c r="BB44" i="7"/>
  <c r="BA44" i="7"/>
  <c r="BE43" i="7"/>
  <c r="BD43" i="7"/>
  <c r="BC43" i="7"/>
  <c r="BB43" i="7"/>
  <c r="BA43" i="7"/>
  <c r="BE42" i="7"/>
  <c r="BD42" i="7"/>
  <c r="BC42" i="7"/>
  <c r="BB42" i="7"/>
  <c r="BA42" i="7"/>
  <c r="BE41" i="7"/>
  <c r="BD41" i="7"/>
  <c r="BC41" i="7"/>
  <c r="BB41" i="7"/>
  <c r="BA41" i="7"/>
  <c r="BE40" i="7"/>
  <c r="BD40" i="7"/>
  <c r="BC40" i="7"/>
  <c r="BB40" i="7"/>
  <c r="BA40" i="7"/>
  <c r="BE39" i="7"/>
  <c r="BD39" i="7"/>
  <c r="BC39" i="7"/>
  <c r="BB39" i="7"/>
  <c r="BA39" i="7"/>
  <c r="BE38" i="7"/>
  <c r="BD38" i="7"/>
  <c r="BC38" i="7"/>
  <c r="BB38" i="7"/>
  <c r="BA38" i="7"/>
  <c r="BE37" i="7"/>
  <c r="BD37" i="7"/>
  <c r="BC37" i="7"/>
  <c r="BB37" i="7"/>
  <c r="BA37" i="7"/>
  <c r="BE36" i="7"/>
  <c r="BD36" i="7"/>
  <c r="BC36" i="7"/>
  <c r="BB36" i="7"/>
  <c r="BA36" i="7"/>
  <c r="BE35" i="7"/>
  <c r="BD35" i="7"/>
  <c r="BC35" i="7"/>
  <c r="BB35" i="7"/>
  <c r="BA35" i="7"/>
  <c r="BE34" i="7"/>
  <c r="BD34" i="7"/>
  <c r="BC34" i="7"/>
  <c r="BB34" i="7"/>
  <c r="BA34" i="7"/>
  <c r="BE33" i="7"/>
  <c r="BD33" i="7"/>
  <c r="BC33" i="7"/>
  <c r="BB33" i="7"/>
  <c r="BE32" i="7"/>
  <c r="BE67" i="7" s="1"/>
  <c r="I9" i="6" s="1"/>
  <c r="BD32" i="7"/>
  <c r="BC32" i="7"/>
  <c r="BC67" i="7" s="1"/>
  <c r="G9" i="6" s="1"/>
  <c r="BB32" i="7"/>
  <c r="BA32" i="7"/>
  <c r="B9" i="6"/>
  <c r="A9" i="6"/>
  <c r="BE29" i="7"/>
  <c r="BD29" i="7"/>
  <c r="BD30" i="7" s="1"/>
  <c r="H8" i="6" s="1"/>
  <c r="BC29" i="7"/>
  <c r="BB29" i="7"/>
  <c r="BB30" i="7" s="1"/>
  <c r="F8" i="6" s="1"/>
  <c r="BA29" i="7"/>
  <c r="BA30" i="7" s="1"/>
  <c r="E8" i="6" s="1"/>
  <c r="B8" i="6"/>
  <c r="A8" i="6"/>
  <c r="BE30" i="7"/>
  <c r="I8" i="6" s="1"/>
  <c r="BC30" i="7"/>
  <c r="G8" i="6"/>
  <c r="BE26" i="7"/>
  <c r="BD26" i="7"/>
  <c r="BC26" i="7"/>
  <c r="BB26" i="7"/>
  <c r="BA26" i="7"/>
  <c r="BE25" i="7"/>
  <c r="BD25" i="7"/>
  <c r="BC25" i="7"/>
  <c r="BB25" i="7"/>
  <c r="BA25" i="7"/>
  <c r="BE24" i="7"/>
  <c r="BD24" i="7"/>
  <c r="BC24" i="7"/>
  <c r="BB24" i="7"/>
  <c r="BA24" i="7"/>
  <c r="BE23" i="7"/>
  <c r="BD23" i="7"/>
  <c r="BC23" i="7"/>
  <c r="BB23" i="7"/>
  <c r="BA23" i="7"/>
  <c r="BE22" i="7"/>
  <c r="BD22" i="7"/>
  <c r="BC22" i="7"/>
  <c r="BB22" i="7"/>
  <c r="BA22" i="7"/>
  <c r="BE21" i="7"/>
  <c r="BD21" i="7"/>
  <c r="BC21" i="7"/>
  <c r="BB21" i="7"/>
  <c r="BA21" i="7"/>
  <c r="BE20" i="7"/>
  <c r="BD20" i="7"/>
  <c r="BC20" i="7"/>
  <c r="BB20" i="7"/>
  <c r="BA20" i="7"/>
  <c r="BE19" i="7"/>
  <c r="BD19" i="7"/>
  <c r="BC19" i="7"/>
  <c r="BB19" i="7"/>
  <c r="BA19" i="7"/>
  <c r="BE18" i="7"/>
  <c r="BD18" i="7"/>
  <c r="BC18" i="7"/>
  <c r="BB18" i="7"/>
  <c r="BA18" i="7"/>
  <c r="BE17" i="7"/>
  <c r="BD17" i="7"/>
  <c r="BC17" i="7"/>
  <c r="BB17" i="7"/>
  <c r="BA17" i="7"/>
  <c r="BE16" i="7"/>
  <c r="BD16" i="7"/>
  <c r="BC16" i="7"/>
  <c r="BB16" i="7"/>
  <c r="BA16" i="7"/>
  <c r="BE15" i="7"/>
  <c r="BD15" i="7"/>
  <c r="BC15" i="7"/>
  <c r="BB15" i="7"/>
  <c r="BA15" i="7"/>
  <c r="BE14" i="7"/>
  <c r="BD14" i="7"/>
  <c r="BC14" i="7"/>
  <c r="BB14" i="7"/>
  <c r="BA14" i="7"/>
  <c r="BE13" i="7"/>
  <c r="BD13" i="7"/>
  <c r="BC13" i="7"/>
  <c r="BB13" i="7"/>
  <c r="BA13" i="7"/>
  <c r="BE12" i="7"/>
  <c r="BD12" i="7"/>
  <c r="BC12" i="7"/>
  <c r="BB12" i="7"/>
  <c r="BA12" i="7"/>
  <c r="BE11" i="7"/>
  <c r="BD11" i="7"/>
  <c r="BC11" i="7"/>
  <c r="BB11" i="7"/>
  <c r="BA11" i="7"/>
  <c r="BE10" i="7"/>
  <c r="BD10" i="7"/>
  <c r="BC10" i="7"/>
  <c r="BB10" i="7"/>
  <c r="BA10" i="7"/>
  <c r="BE9" i="7"/>
  <c r="BD9" i="7"/>
  <c r="BC9" i="7"/>
  <c r="BB9" i="7"/>
  <c r="BA9" i="7"/>
  <c r="BE8" i="7"/>
  <c r="BD8" i="7"/>
  <c r="BC8" i="7"/>
  <c r="BB8" i="7"/>
  <c r="BA8" i="7"/>
  <c r="B7" i="6"/>
  <c r="A7" i="6"/>
  <c r="E4" i="7"/>
  <c r="F3" i="7"/>
  <c r="G17" i="6"/>
  <c r="I17" i="6" s="1"/>
  <c r="H18" i="6" s="1"/>
  <c r="G23" i="5" s="1"/>
  <c r="G22" i="5" s="1"/>
  <c r="C33" i="5"/>
  <c r="F33" i="5" s="1"/>
  <c r="C31" i="5"/>
  <c r="G15" i="5"/>
  <c r="D15" i="5"/>
  <c r="G7" i="5"/>
  <c r="G42" i="1"/>
  <c r="H37" i="1"/>
  <c r="G37" i="1"/>
  <c r="G31" i="1"/>
  <c r="I19" i="1" s="1"/>
  <c r="H29" i="1"/>
  <c r="G29" i="1"/>
  <c r="D22" i="1"/>
  <c r="D20" i="1"/>
  <c r="I2" i="1"/>
  <c r="BA37" i="13"/>
  <c r="E12" i="12" s="1"/>
  <c r="E17" i="12"/>
  <c r="BA16" i="13"/>
  <c r="E8" i="12" s="1"/>
  <c r="BE72" i="13"/>
  <c r="BE73" i="13" s="1"/>
  <c r="I19" i="12" s="1"/>
  <c r="BA37" i="10"/>
  <c r="E12" i="9" s="1"/>
  <c r="BA102" i="16"/>
  <c r="BA36" i="16"/>
  <c r="BA62" i="16" s="1"/>
  <c r="E8" i="15" s="1"/>
  <c r="BE37" i="10" l="1"/>
  <c r="I12" i="9" s="1"/>
  <c r="BD100" i="16"/>
  <c r="H9" i="15" s="1"/>
  <c r="BC135" i="16"/>
  <c r="G10" i="15" s="1"/>
  <c r="BA145" i="16"/>
  <c r="E12" i="15" s="1"/>
  <c r="BE145" i="16"/>
  <c r="I12" i="15" s="1"/>
  <c r="G22" i="8"/>
  <c r="BC17" i="10"/>
  <c r="G9" i="9" s="1"/>
  <c r="BA25" i="10"/>
  <c r="E11" i="9" s="1"/>
  <c r="BD37" i="10"/>
  <c r="H12" i="9" s="1"/>
  <c r="BE56" i="10"/>
  <c r="I15" i="9" s="1"/>
  <c r="BB12" i="13"/>
  <c r="F7" i="12" s="1"/>
  <c r="BC16" i="13"/>
  <c r="G8" i="12" s="1"/>
  <c r="BA30" i="13"/>
  <c r="E11" i="12" s="1"/>
  <c r="BC30" i="13"/>
  <c r="G11" i="12" s="1"/>
  <c r="BB37" i="13"/>
  <c r="F12" i="12" s="1"/>
  <c r="BC57" i="13"/>
  <c r="G16" i="12" s="1"/>
  <c r="BE57" i="13"/>
  <c r="I16" i="12" s="1"/>
  <c r="BB34" i="16"/>
  <c r="F7" i="15" s="1"/>
  <c r="BC62" i="16"/>
  <c r="G8" i="15" s="1"/>
  <c r="BE62" i="16"/>
  <c r="I8" i="15" s="1"/>
  <c r="BE12" i="13"/>
  <c r="I7" i="12" s="1"/>
  <c r="BD12" i="13"/>
  <c r="H7" i="12" s="1"/>
  <c r="BB16" i="13"/>
  <c r="F8" i="12" s="1"/>
  <c r="BC41" i="13"/>
  <c r="G13" i="12" s="1"/>
  <c r="BB52" i="13"/>
  <c r="F15" i="12" s="1"/>
  <c r="BD66" i="13"/>
  <c r="H17" i="12" s="1"/>
  <c r="BD70" i="13"/>
  <c r="H18" i="12" s="1"/>
  <c r="BE78" i="13"/>
  <c r="I20" i="12" s="1"/>
  <c r="BE30" i="13"/>
  <c r="I11" i="12" s="1"/>
  <c r="BE52" i="13"/>
  <c r="I15" i="12" s="1"/>
  <c r="BD57" i="13"/>
  <c r="H16" i="12" s="1"/>
  <c r="BC24" i="13"/>
  <c r="G10" i="12" s="1"/>
  <c r="BB24" i="13"/>
  <c r="F10" i="12" s="1"/>
  <c r="BA24" i="13"/>
  <c r="E10" i="12" s="1"/>
  <c r="BD37" i="13"/>
  <c r="H12" i="12" s="1"/>
  <c r="BD52" i="13"/>
  <c r="H15" i="12" s="1"/>
  <c r="BA52" i="13"/>
  <c r="E15" i="12" s="1"/>
  <c r="BC66" i="13"/>
  <c r="G17" i="12" s="1"/>
  <c r="BB66" i="13"/>
  <c r="F17" i="12" s="1"/>
  <c r="BA70" i="13"/>
  <c r="E18" i="12" s="1"/>
  <c r="BD78" i="13"/>
  <c r="H20" i="12" s="1"/>
  <c r="BC78" i="13"/>
  <c r="G20" i="12" s="1"/>
  <c r="BE13" i="10"/>
  <c r="I8" i="9" s="1"/>
  <c r="BC13" i="10"/>
  <c r="G8" i="9" s="1"/>
  <c r="BD17" i="10"/>
  <c r="H9" i="9" s="1"/>
  <c r="BC25" i="10"/>
  <c r="G11" i="9" s="1"/>
  <c r="BB25" i="10"/>
  <c r="F11" i="9" s="1"/>
  <c r="BE25" i="10"/>
  <c r="I11" i="9" s="1"/>
  <c r="BB37" i="10"/>
  <c r="F12" i="9" s="1"/>
  <c r="BC56" i="10"/>
  <c r="G15" i="9" s="1"/>
  <c r="BA56" i="10"/>
  <c r="E15" i="9" s="1"/>
  <c r="BB13" i="10"/>
  <c r="F8" i="9" s="1"/>
  <c r="BE17" i="10"/>
  <c r="I9" i="9" s="1"/>
  <c r="BB27" i="7"/>
  <c r="F7" i="6" s="1"/>
  <c r="BE27" i="7"/>
  <c r="I7" i="6" s="1"/>
  <c r="I12" i="6" s="1"/>
  <c r="C21" i="5" s="1"/>
  <c r="BA27" i="7"/>
  <c r="E7" i="6" s="1"/>
  <c r="BC27" i="7"/>
  <c r="G7" i="6" s="1"/>
  <c r="G12" i="6" s="1"/>
  <c r="C18" i="5" s="1"/>
  <c r="BB67" i="7"/>
  <c r="F9" i="6" s="1"/>
  <c r="BD27" i="7"/>
  <c r="H7" i="6" s="1"/>
  <c r="BE135" i="16"/>
  <c r="I10" i="15" s="1"/>
  <c r="BB100" i="16"/>
  <c r="F9" i="15" s="1"/>
  <c r="F13" i="15" s="1"/>
  <c r="C16" i="14" s="1"/>
  <c r="BE100" i="16"/>
  <c r="I9" i="15" s="1"/>
  <c r="I16" i="9"/>
  <c r="C21" i="8" s="1"/>
  <c r="BA33" i="7"/>
  <c r="BA67" i="7" s="1"/>
  <c r="E9" i="6" s="1"/>
  <c r="BA39" i="10"/>
  <c r="BA40" i="10" s="1"/>
  <c r="E13" i="9" s="1"/>
  <c r="BD24" i="13"/>
  <c r="H10" i="12" s="1"/>
  <c r="BA100" i="16"/>
  <c r="E9" i="15" s="1"/>
  <c r="BD11" i="10"/>
  <c r="BD13" i="10" s="1"/>
  <c r="H8" i="9" s="1"/>
  <c r="BA54" i="13"/>
  <c r="BA57" i="13" s="1"/>
  <c r="E16" i="12" s="1"/>
  <c r="H35" i="12"/>
  <c r="G23" i="11" s="1"/>
  <c r="G15" i="11"/>
  <c r="BD67" i="7"/>
  <c r="H9" i="6" s="1"/>
  <c r="BC52" i="13"/>
  <c r="G15" i="12" s="1"/>
  <c r="BA78" i="13"/>
  <c r="E20" i="12" s="1"/>
  <c r="H13" i="15"/>
  <c r="C17" i="14" s="1"/>
  <c r="BA69" i="7"/>
  <c r="BA70" i="7" s="1"/>
  <c r="E10" i="6" s="1"/>
  <c r="BD56" i="10"/>
  <c r="H15" i="9" s="1"/>
  <c r="BB56" i="10"/>
  <c r="F15" i="9" s="1"/>
  <c r="BC12" i="13"/>
  <c r="G7" i="12" s="1"/>
  <c r="BE37" i="13"/>
  <c r="I12" i="12" s="1"/>
  <c r="I22" i="12" s="1"/>
  <c r="C21" i="11" s="1"/>
  <c r="BB57" i="13"/>
  <c r="F16" i="12" s="1"/>
  <c r="BC70" i="13"/>
  <c r="G18" i="12" s="1"/>
  <c r="BA34" i="16"/>
  <c r="E7" i="15" s="1"/>
  <c r="G13" i="15"/>
  <c r="C18" i="14" s="1"/>
  <c r="BA104" i="16"/>
  <c r="BA135" i="16" s="1"/>
  <c r="E10" i="15" s="1"/>
  <c r="I20" i="1"/>
  <c r="F22" i="12" l="1"/>
  <c r="C16" i="11" s="1"/>
  <c r="E16" i="9"/>
  <c r="C15" i="8" s="1"/>
  <c r="I13" i="15"/>
  <c r="C21" i="14" s="1"/>
  <c r="G16" i="9"/>
  <c r="C18" i="8" s="1"/>
  <c r="F16" i="9"/>
  <c r="C16" i="8" s="1"/>
  <c r="H22" i="12"/>
  <c r="C17" i="11" s="1"/>
  <c r="H12" i="6"/>
  <c r="C17" i="5" s="1"/>
  <c r="F12" i="6"/>
  <c r="C16" i="5" s="1"/>
  <c r="E22" i="12"/>
  <c r="C15" i="11" s="1"/>
  <c r="E12" i="6"/>
  <c r="C15" i="5" s="1"/>
  <c r="H16" i="9"/>
  <c r="C17" i="8" s="1"/>
  <c r="G22" i="12"/>
  <c r="C18" i="11" s="1"/>
  <c r="E13" i="15"/>
  <c r="G22" i="11"/>
  <c r="C19" i="8" l="1"/>
  <c r="C22" i="8" s="1"/>
  <c r="C23" i="8" s="1"/>
  <c r="C19" i="11"/>
  <c r="C22" i="11" s="1"/>
  <c r="C23" i="11" s="1"/>
  <c r="H41" i="1" s="1"/>
  <c r="I41" i="1" s="1"/>
  <c r="F41" i="1" s="1"/>
  <c r="C19" i="5"/>
  <c r="C22" i="5" s="1"/>
  <c r="C23" i="5" s="1"/>
  <c r="F30" i="11"/>
  <c r="F31" i="11" s="1"/>
  <c r="F34" i="11" s="1"/>
  <c r="G20" i="15"/>
  <c r="I20" i="15" s="1"/>
  <c r="G17" i="14" s="1"/>
  <c r="G18" i="15"/>
  <c r="I18" i="15" s="1"/>
  <c r="C15" i="14"/>
  <c r="C19" i="14" s="1"/>
  <c r="C22" i="14" s="1"/>
  <c r="G25" i="15"/>
  <c r="I25" i="15" s="1"/>
  <c r="G22" i="15"/>
  <c r="I22" i="15" s="1"/>
  <c r="G19" i="14" s="1"/>
  <c r="G24" i="15"/>
  <c r="I24" i="15" s="1"/>
  <c r="G21" i="14" s="1"/>
  <c r="G19" i="15"/>
  <c r="I19" i="15" s="1"/>
  <c r="G16" i="14" s="1"/>
  <c r="G21" i="15"/>
  <c r="I21" i="15" s="1"/>
  <c r="G18" i="14" s="1"/>
  <c r="G23" i="15"/>
  <c r="I23" i="15" s="1"/>
  <c r="G20" i="14" s="1"/>
  <c r="F30" i="8"/>
  <c r="H40" i="1"/>
  <c r="I40" i="1" s="1"/>
  <c r="F40" i="1" s="1"/>
  <c r="F30" i="5" l="1"/>
  <c r="F31" i="5" s="1"/>
  <c r="F34" i="5" s="1"/>
  <c r="H39" i="1"/>
  <c r="I39" i="1" s="1"/>
  <c r="F39" i="1" s="1"/>
  <c r="F31" i="8"/>
  <c r="F34" i="8" s="1"/>
  <c r="H26" i="15"/>
  <c r="G23" i="14" s="1"/>
  <c r="C23" i="14" s="1"/>
  <c r="G15" i="14"/>
  <c r="F30" i="14" l="1"/>
  <c r="H38" i="1"/>
  <c r="G22" i="14"/>
  <c r="F31" i="14" l="1"/>
  <c r="F34" i="14" s="1"/>
  <c r="H42" i="1"/>
  <c r="H30" i="1" s="1"/>
  <c r="I38" i="1"/>
  <c r="I42" i="1" l="1"/>
  <c r="F38" i="1"/>
  <c r="F42" i="1" s="1"/>
  <c r="I30" i="1"/>
  <c r="I31" i="1" s="1"/>
  <c r="H31" i="1"/>
  <c r="I21" i="1" s="1"/>
  <c r="I22" i="1" s="1"/>
  <c r="I23" i="1" s="1"/>
  <c r="F30" i="1" l="1"/>
  <c r="F31" i="1" s="1"/>
  <c r="J42" i="1" s="1"/>
  <c r="J39" i="1" l="1"/>
  <c r="J38" i="1"/>
  <c r="J41" i="1"/>
  <c r="J31" i="1"/>
  <c r="J30" i="1"/>
  <c r="J40" i="1"/>
</calcChain>
</file>

<file path=xl/sharedStrings.xml><?xml version="1.0" encoding="utf-8"?>
<sst xmlns="http://schemas.openxmlformats.org/spreadsheetml/2006/main" count="1431" uniqueCount="634">
  <si>
    <t>Položkový rozpočet stavby</t>
  </si>
  <si>
    <t xml:space="preserve">Datum: </t>
  </si>
  <si>
    <t xml:space="preserve"> </t>
  </si>
  <si>
    <t>Stavba :</t>
  </si>
  <si>
    <t xml:space="preserve">Objednatel : </t>
  </si>
  <si>
    <t>IČO :</t>
  </si>
  <si>
    <t>DIČ :</t>
  </si>
  <si>
    <t xml:space="preserve">Zhotovitel : </t>
  </si>
  <si>
    <t>Rozpočtové náklady</t>
  </si>
  <si>
    <t>Základ pro DPH</t>
  </si>
  <si>
    <t>%</t>
  </si>
  <si>
    <t xml:space="preserve">DPH </t>
  </si>
  <si>
    <t>Cena celkem za stavbu</t>
  </si>
  <si>
    <t>Rekapitulace stavebních objektů a provozních souborů</t>
  </si>
  <si>
    <t>Číslo a název objektu / provozního souboru</t>
  </si>
  <si>
    <t>Cena celkem</t>
  </si>
  <si>
    <t>DPH celkem</t>
  </si>
  <si>
    <t>Celkem za stavbu</t>
  </si>
  <si>
    <t>Rekapitulace stavebních rozpočtů</t>
  </si>
  <si>
    <t>Číslo objektu</t>
  </si>
  <si>
    <t>Číslo a název rozpočtu</t>
  </si>
  <si>
    <t>HSV</t>
  </si>
  <si>
    <t>PSV</t>
  </si>
  <si>
    <t>Dodávka</t>
  </si>
  <si>
    <t>Montáž</t>
  </si>
  <si>
    <t>HZS</t>
  </si>
  <si>
    <t>POLOŽKOVÝ ROZPOČET</t>
  </si>
  <si>
    <t>Rozpočet</t>
  </si>
  <si>
    <t xml:space="preserve">JKSO </t>
  </si>
  <si>
    <t>Objekt</t>
  </si>
  <si>
    <t xml:space="preserve">SKP </t>
  </si>
  <si>
    <t>Měrná jednotka</t>
  </si>
  <si>
    <t>Stavba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</si>
  <si>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</si>
  <si>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</si>
  <si>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</si>
  <si>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</si>
  <si>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</si>
  <si>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</si>
  <si>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</si>
  <si>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</si>
  <si>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</si>
  <si>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</si>
  <si>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</si>
  <si>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</si>
  <si>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</si>
  <si>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</si>
  <si>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</si>
  <si>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</si>
  <si>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</si>
  <si>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</si>
  <si>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</si>
  <si>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</si>
  <si>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</si>
  <si>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</si>
  <si>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</si>
  <si>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</si>
  <si>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</si>
  <si>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</si>
  <si>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</si>
  <si>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</si>
  <si>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</si>
  <si>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</si>
  <si>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</si>
  <si>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</si>
  <si>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 xml:space="preserve">%  </t>
  </si>
  <si>
    <t>DPH</t>
  </si>
  <si>
    <t xml:space="preserve">% </t>
  </si>
  <si>
    <t>CENA ZA OBJEKT CELKEM</t>
  </si>
  <si>
    <t>Poznámka :</t>
  </si>
  <si>
    <t>Rozpočet :</t>
  </si>
  <si>
    <t>Objekt :</t>
  </si>
  <si>
    <t>REKAPITULACE  STAVEBNÍCH  DÍLŮ</t>
  </si>
  <si>
    <t>Stavební díl</t>
  </si>
  <si>
    <t>CELKEM  OBJEKT</t>
  </si>
  <si>
    <t>VEDLEJŠÍ ROZPOČTOVÉ  NÁKLADY</t>
  </si>
  <si>
    <t>Název VRN</t>
  </si>
  <si>
    <t>Kč</t>
  </si>
  <si>
    <t>Základna</t>
  </si>
  <si>
    <t>CELKEM VRN</t>
  </si>
  <si>
    <t xml:space="preserve">Položkový rozpočet 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</si>
  <si>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</si>
  <si>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</si>
  <si>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</si>
  <si>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</si>
  <si>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</si>
  <si>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</si>
  <si>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</si>
  <si>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</si>
  <si>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</si>
  <si>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</si>
  <si>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Zemní práce</t>
  </si>
  <si>
    <t>ks</t>
  </si>
  <si>
    <t>Celkem za</t>
  </si>
  <si>
    <t>10140</t>
  </si>
  <si>
    <t>Oprava havarijního stavu kanalizace, Moravany</t>
  </si>
  <si>
    <t>10140 Oprava havarijního stavu kanalizace, Moravany</t>
  </si>
  <si>
    <t>01</t>
  </si>
  <si>
    <t>01 Oprava havarijního stavu kanalizace, Moravany</t>
  </si>
  <si>
    <t>10140/01</t>
  </si>
  <si>
    <t>Sanační část</t>
  </si>
  <si>
    <t>1 Zemní práce</t>
  </si>
  <si>
    <t>115101201R00</t>
  </si>
  <si>
    <t xml:space="preserve">Čerpání vody na výšku do 10 m, přítok do 500 l </t>
  </si>
  <si>
    <t>h</t>
  </si>
  <si>
    <t>115101301R00</t>
  </si>
  <si>
    <t xml:space="preserve">Pohotovost čerp.soupravy, výška 10 m, přítok 500 l </t>
  </si>
  <si>
    <t>den</t>
  </si>
  <si>
    <t>121101102R00</t>
  </si>
  <si>
    <t xml:space="preserve">Sejmutí ornice s přemístěním přes 50 do 100 m </t>
  </si>
  <si>
    <t>m3</t>
  </si>
  <si>
    <t>60*1,27*0,1</t>
  </si>
  <si>
    <t>132201203R00</t>
  </si>
  <si>
    <t xml:space="preserve">Hloubení rýh šířky do 200 cm v hor.3 do 10000 m3 </t>
  </si>
  <si>
    <t>459,4*2,26*4,68</t>
  </si>
  <si>
    <t>-459,4*3,14*0,5*0,5</t>
  </si>
  <si>
    <t>(5,9*2+3,25)*1*4,9</t>
  </si>
  <si>
    <t>60*1,27*0,2+60*0,3*0,3</t>
  </si>
  <si>
    <t>151101103R00</t>
  </si>
  <si>
    <t xml:space="preserve">Pažení a rozepření stěn rýh - příložné - hl. do 8m </t>
  </si>
  <si>
    <t>m2</t>
  </si>
  <si>
    <t>459,4*5,18*2</t>
  </si>
  <si>
    <t>(5,9*2+3,25)*5,2*2</t>
  </si>
  <si>
    <t>151101113R00</t>
  </si>
  <si>
    <t xml:space="preserve">Odstranění pažení stěn rýh - příložné - hl. do 8 m </t>
  </si>
  <si>
    <t>161101102R00</t>
  </si>
  <si>
    <t xml:space="preserve">Svislé přemístění výkopku z hor.1-4 do 4,0 m </t>
  </si>
  <si>
    <t>162301102R01</t>
  </si>
  <si>
    <t>Vodorovné přemístění výkopku z hor.1-4 do 1000 m (max. 20km)</t>
  </si>
  <si>
    <t>171201201RT1</t>
  </si>
  <si>
    <t>Uložení sypaniny na skládku včetně poplatku za skládku</t>
  </si>
  <si>
    <t>174101101R00</t>
  </si>
  <si>
    <t>Zásyp jam, rýh, šachet se zhutněním vč.dodávky náhradního materiálu, dovoz</t>
  </si>
  <si>
    <t>459,4*2,26*4,68-3,14*0,5*0,5*459,4</t>
  </si>
  <si>
    <t>(5,9*2+3,25)*1*4,4</t>
  </si>
  <si>
    <t>60*0,7*0,2/2</t>
  </si>
  <si>
    <t>175101101RT2</t>
  </si>
  <si>
    <t>Obsyp potrubí bez prohození sypaniny s dodáním štěrkopísku frakce 0 - 22 mm</t>
  </si>
  <si>
    <t>181301101R00</t>
  </si>
  <si>
    <t xml:space="preserve">Rozprostření ornice, rovina, tl. do 10 cm do 500m2 </t>
  </si>
  <si>
    <t>60*0,7</t>
  </si>
  <si>
    <t>180400020RA0</t>
  </si>
  <si>
    <t xml:space="preserve">Založení trávníku parkového, rovina, dodání osiva </t>
  </si>
  <si>
    <t>5</t>
  </si>
  <si>
    <t>Komunikace</t>
  </si>
  <si>
    <t>212752112R01</t>
  </si>
  <si>
    <t>Trativody z drenážních trubek, lože, DN 100 mm obsyp</t>
  </si>
  <si>
    <t>m</t>
  </si>
  <si>
    <t>459,4</t>
  </si>
  <si>
    <t>60</t>
  </si>
  <si>
    <t>564861111R00</t>
  </si>
  <si>
    <t xml:space="preserve">Podklad ze štěrkodrti po zhutnění tloušťky 20 cm </t>
  </si>
  <si>
    <t>1456</t>
  </si>
  <si>
    <t>3,25</t>
  </si>
  <si>
    <t>565161111R00</t>
  </si>
  <si>
    <t xml:space="preserve">Podklad z obal kam.ACP 16+,ACP 22+,do 3 m,tl. 8 cm </t>
  </si>
  <si>
    <t>565181211R01</t>
  </si>
  <si>
    <t xml:space="preserve">Podklad z obal kamen.ACP 16+, š.nad 3 m, tl. 15 cm </t>
  </si>
  <si>
    <t>3,25*1,1</t>
  </si>
  <si>
    <t>567133115R00</t>
  </si>
  <si>
    <t xml:space="preserve">Podklad z kameniva zpev.cementem KZC 2 tl.20 cm </t>
  </si>
  <si>
    <t>700+68</t>
  </si>
  <si>
    <t>567211120R00</t>
  </si>
  <si>
    <t xml:space="preserve">Podklad z prostého betonu tř. I  tloušťky 20 cm </t>
  </si>
  <si>
    <t>60*1,07</t>
  </si>
  <si>
    <t>573211111R00</t>
  </si>
  <si>
    <t xml:space="preserve">Postřik živičný spojovací z asfaltu 0,5-0,7 kg/m2 </t>
  </si>
  <si>
    <t>2912</t>
  </si>
  <si>
    <t>0,5*60</t>
  </si>
  <si>
    <t>577112115R00</t>
  </si>
  <si>
    <t xml:space="preserve">Beton asfalt. ACO 11 + š. do 3 m, tl.6 cm </t>
  </si>
  <si>
    <t>577112124R01</t>
  </si>
  <si>
    <t xml:space="preserve">Beton asfalt. ACO 11+  š.nad 3 m, tl.5 cm </t>
  </si>
  <si>
    <t>917762111RT5</t>
  </si>
  <si>
    <t>Osazení ležat. obrub. bet. s opěrou,lože z C 12/15 včetně obrubníku ABO 10 100/10/25</t>
  </si>
  <si>
    <t>13</t>
  </si>
  <si>
    <t>8</t>
  </si>
  <si>
    <t>Trubní vedení</t>
  </si>
  <si>
    <t>8 Trubní vedení</t>
  </si>
  <si>
    <t>451573111R00</t>
  </si>
  <si>
    <t xml:space="preserve">Lože pod potrubí ze štěrkopísku do 63 mm </t>
  </si>
  <si>
    <t>452111111R00</t>
  </si>
  <si>
    <t xml:space="preserve">Osazení betonových pražců plochy do 250 cm2 </t>
  </si>
  <si>
    <t>kus</t>
  </si>
  <si>
    <t>452311131R00</t>
  </si>
  <si>
    <t xml:space="preserve">Desky podkladní pod potrubí z betonu C 12/15 </t>
  </si>
  <si>
    <t>459,4*2,26*0,3</t>
  </si>
  <si>
    <t>631313611R00</t>
  </si>
  <si>
    <t xml:space="preserve">Mazanina betonová tl. 8 - 12 cm B 20 (C 16/20) </t>
  </si>
  <si>
    <t>2,26*2,5*0,1*13</t>
  </si>
  <si>
    <t>631571004R00</t>
  </si>
  <si>
    <t xml:space="preserve">Násyp ze štěrkopísku 0 - 32, tř. I </t>
  </si>
  <si>
    <t>822492111RX3</t>
  </si>
  <si>
    <t>Montáž trub ŽB těs. pryžovými kroužky DN 1000 včetně dodávky trub DN 1000</t>
  </si>
  <si>
    <t>871315231U00</t>
  </si>
  <si>
    <t>Montáž trub z PP, plné žebro nebo hladké plnostěn. systém KG, třídy SN12, DN 150, vč.dodávky trub PP</t>
  </si>
  <si>
    <t>892681111R00</t>
  </si>
  <si>
    <t xml:space="preserve">Zkouška těsnosti kanalizace DN do 1000, vodou </t>
  </si>
  <si>
    <t>894411111R00</t>
  </si>
  <si>
    <t xml:space="preserve">Zřízení šachet z dílců </t>
  </si>
  <si>
    <t>899101111R00</t>
  </si>
  <si>
    <t xml:space="preserve">Osazení poklopu s rámem do 50 kg </t>
  </si>
  <si>
    <t>935112111R00</t>
  </si>
  <si>
    <t xml:space="preserve">Osazení přík.žlabu do C16/20tl.10cm z tvárnic 50cm </t>
  </si>
  <si>
    <t>80001</t>
  </si>
  <si>
    <t>Oprava splaškové kanalizace PVC DN 300 do původního stavu</t>
  </si>
  <si>
    <t>kpl</t>
  </si>
  <si>
    <t>80002</t>
  </si>
  <si>
    <t xml:space="preserve">Kamerováý průzkum spl.kanalizace </t>
  </si>
  <si>
    <t>80003</t>
  </si>
  <si>
    <t xml:space="preserve">Sonda podloží </t>
  </si>
  <si>
    <t>80004</t>
  </si>
  <si>
    <t xml:space="preserve">Stupadla - D+M </t>
  </si>
  <si>
    <t>10+9+8+9+9+11+12+15+15+15+15+11+11</t>
  </si>
  <si>
    <t>80005</t>
  </si>
  <si>
    <t xml:space="preserve">Plastová šachtička </t>
  </si>
  <si>
    <t>55243070.X</t>
  </si>
  <si>
    <t>Poklop šachtový D 400 BEGU-B-K D400</t>
  </si>
  <si>
    <t>59211618X</t>
  </si>
  <si>
    <t>Pražec betonový</t>
  </si>
  <si>
    <t>59224346.A</t>
  </si>
  <si>
    <t>Prstenec vyrovn šachetní TBW-Q.1 63/4</t>
  </si>
  <si>
    <t>59224347.A</t>
  </si>
  <si>
    <t>Prstenec vyrovn šachetní TBW-Q.1 63/6</t>
  </si>
  <si>
    <t>59224348.A</t>
  </si>
  <si>
    <t>Prstenec vyrovn šachetní TBW-Q.1 63/8</t>
  </si>
  <si>
    <t>59224349.A</t>
  </si>
  <si>
    <t>Prstenec vyrovn šachetní TBW-Q.1 63/10</t>
  </si>
  <si>
    <t>59224350.A</t>
  </si>
  <si>
    <t>Prstenec vyrovn šachetní TBW-Q.1 63/12</t>
  </si>
  <si>
    <t>592243502</t>
  </si>
  <si>
    <t>Deska přechodová zákrytová TZK-Q.1 150-100/25</t>
  </si>
  <si>
    <t>59224353.A</t>
  </si>
  <si>
    <t>Konus šachetní TBR-Q.1 100-63/58/12 KPS</t>
  </si>
  <si>
    <t>59224356.A</t>
  </si>
  <si>
    <t>Skruž šachetní TBS-Q.1 100/25</t>
  </si>
  <si>
    <t>59224359.A</t>
  </si>
  <si>
    <t>Skruž šachetní TBS-Q.1 100/50</t>
  </si>
  <si>
    <t>59224362.A</t>
  </si>
  <si>
    <t>Skruž šachetní TBS-Q.1 100/100</t>
  </si>
  <si>
    <t>592243741</t>
  </si>
  <si>
    <t>Dno šachetní přímé TBZ-Q.1 150/159 V 100</t>
  </si>
  <si>
    <t>59227515</t>
  </si>
  <si>
    <t>Žlabovka TBZ  50/65/16</t>
  </si>
  <si>
    <t>9</t>
  </si>
  <si>
    <t>Ostatní konstrukce, bourání</t>
  </si>
  <si>
    <t>113106111R00</t>
  </si>
  <si>
    <t xml:space="preserve">Rozebrání dlažeb z mozaiky </t>
  </si>
  <si>
    <t>113107132R00</t>
  </si>
  <si>
    <t xml:space="preserve">Odstranění podkladu pl.200 m2, bet.prostý tl.30 cm </t>
  </si>
  <si>
    <t>113107142R00</t>
  </si>
  <si>
    <t xml:space="preserve">Odstranění podkladu pl.do 200 m2, živice tl. 10 cm </t>
  </si>
  <si>
    <t>0,5*60*2</t>
  </si>
  <si>
    <t>113107212R00</t>
  </si>
  <si>
    <t xml:space="preserve">Odstranění podkladu nad 200 m2,kam.těžené tl.20 cm </t>
  </si>
  <si>
    <t>459,4*2,9+700+68</t>
  </si>
  <si>
    <t>3,25*1</t>
  </si>
  <si>
    <t>113107222R00</t>
  </si>
  <si>
    <t xml:space="preserve">Odstranění podkladu nad 200 m2,kam.drcené tl.20 cm </t>
  </si>
  <si>
    <t>459,4*3</t>
  </si>
  <si>
    <t>113107243R00</t>
  </si>
  <si>
    <t xml:space="preserve">Odstranění podkladu nad 200 m2, živičného tl.15 cm </t>
  </si>
  <si>
    <t>3,25*1,2*5,2</t>
  </si>
  <si>
    <t>113151214R00</t>
  </si>
  <si>
    <t xml:space="preserve">Fréz.živič.krytu nad 500 m2, bez překážek, tl.5 cm </t>
  </si>
  <si>
    <t>113152111R00</t>
  </si>
  <si>
    <t xml:space="preserve">Odstranění podkladu z kameniva těženého </t>
  </si>
  <si>
    <t>chodník:(700+68)*0,04</t>
  </si>
  <si>
    <t>trativod:459,4*0,3*0,4</t>
  </si>
  <si>
    <t>obrubník:459,4*0,3*0,4</t>
  </si>
  <si>
    <t>113202111R00</t>
  </si>
  <si>
    <t xml:space="preserve">Vytrhání obrub z krajníků nebo obrubníků stojatých </t>
  </si>
  <si>
    <t>459,4*2+13</t>
  </si>
  <si>
    <t>115201410RX0</t>
  </si>
  <si>
    <t xml:space="preserve">Demontáž tartivodu </t>
  </si>
  <si>
    <t>115201520RX0</t>
  </si>
  <si>
    <t xml:space="preserve">Demontáž potrubí DN 1000 </t>
  </si>
  <si>
    <t>919735113R00</t>
  </si>
  <si>
    <t xml:space="preserve">Řezání stávajícího živičného krytu tl. 10 - 15 cm </t>
  </si>
  <si>
    <t>3,25*2</t>
  </si>
  <si>
    <t>961041000U00</t>
  </si>
  <si>
    <t xml:space="preserve">Bourání základu betonového </t>
  </si>
  <si>
    <t>bet.sedlo:459,4*2,26*0,315</t>
  </si>
  <si>
    <t>Ulišní vpusť - demontáž, montáž a dodávka vč.přidruženýchprací</t>
  </si>
  <si>
    <t>90001</t>
  </si>
  <si>
    <t xml:space="preserve">Demontáž šachet vč.likvidace </t>
  </si>
  <si>
    <t>90002</t>
  </si>
  <si>
    <t xml:space="preserve">Provizorní pojizdné přemostění </t>
  </si>
  <si>
    <t>99</t>
  </si>
  <si>
    <t>Staveništní přesun hmot</t>
  </si>
  <si>
    <t>99 Staveništní přesun hmot</t>
  </si>
  <si>
    <t>998276101R00</t>
  </si>
  <si>
    <t xml:space="preserve">Přesun hmot, trubní vedení plastová, otevř. výkop </t>
  </si>
  <si>
    <t>t</t>
  </si>
  <si>
    <t>D96</t>
  </si>
  <si>
    <t>Přesuny suti a vybouraných hmot</t>
  </si>
  <si>
    <t>979081111R00</t>
  </si>
  <si>
    <t xml:space="preserve">Odvoz suti a vybour. hmot na skládku do 1 km </t>
  </si>
  <si>
    <t>979081121R00</t>
  </si>
  <si>
    <t xml:space="preserve">Příplatek k odvozu za každý další 1 km </t>
  </si>
  <si>
    <t>979082111R00</t>
  </si>
  <si>
    <t xml:space="preserve">Vnitrostaveništní doprava suti do 10 m </t>
  </si>
  <si>
    <t>979093111R00</t>
  </si>
  <si>
    <t xml:space="preserve">Uložení suti na skládku bez zhutnění </t>
  </si>
  <si>
    <t>979990001R00</t>
  </si>
  <si>
    <t xml:space="preserve">Poplatek za skládku stavební suti </t>
  </si>
  <si>
    <t>Ztížené výrobní podmínky</t>
  </si>
  <si>
    <t>Oborová přirážka</t>
  </si>
  <si>
    <t>Přesun stavebních kapacit</t>
  </si>
  <si>
    <t>Mimostaveništní doprava</t>
  </si>
  <si>
    <t>Zařízení staveniště</t>
  </si>
  <si>
    <t>Provoz investora</t>
  </si>
  <si>
    <t>Kompletační činnost (IČD)</t>
  </si>
  <si>
    <t>Rezerva rozpočtu</t>
  </si>
  <si>
    <t>10140/02</t>
  </si>
  <si>
    <t>Přeložka vodovodu</t>
  </si>
  <si>
    <t>119001422R00</t>
  </si>
  <si>
    <t xml:space="preserve">Dočasné zajištění kabelů - v počtu 3 - 6 kabelů </t>
  </si>
  <si>
    <t>119001421R00</t>
  </si>
  <si>
    <t xml:space="preserve">Dočasné zajištění kabelů - do počtu 3 kabelů </t>
  </si>
  <si>
    <t>119001411R00</t>
  </si>
  <si>
    <t xml:space="preserve">Dočasné zajištění betonového potrubí do DN 200 mm </t>
  </si>
  <si>
    <t>120001101R00</t>
  </si>
  <si>
    <t xml:space="preserve">Příplatek za ztížení vykopávky v blízkosti vedení </t>
  </si>
  <si>
    <t>162701105R00</t>
  </si>
  <si>
    <t xml:space="preserve">Vodorovné přemístění výkopku z hor.1-4 do 10000 m </t>
  </si>
  <si>
    <t>113107111R00</t>
  </si>
  <si>
    <t xml:space="preserve">Odstranění podkladu pl. 200 m2,kam.těžené tl.10 cm </t>
  </si>
  <si>
    <t>113107122R00</t>
  </si>
  <si>
    <t xml:space="preserve">Odstranění podkladu pl. 200 m2,kam.drcené tl.20 cm </t>
  </si>
  <si>
    <t>113106121R00</t>
  </si>
  <si>
    <t xml:space="preserve">Rozebrání dlažeb z betonových dlaždic na sucho </t>
  </si>
  <si>
    <t>113107143R00</t>
  </si>
  <si>
    <t xml:space="preserve">Odstranění podkladu pl.do 200 m2, živice tl. 15 cm </t>
  </si>
  <si>
    <t>113107126R00</t>
  </si>
  <si>
    <t xml:space="preserve">Odstranění podkladu pl.200 m2,drcené+štět tl.45 cm </t>
  </si>
  <si>
    <t>151101101R00</t>
  </si>
  <si>
    <t xml:space="preserve">Pažení a rozepření stěn rýh - příložné - hl. do 2m </t>
  </si>
  <si>
    <t>161101101R00</t>
  </si>
  <si>
    <t xml:space="preserve">Svislé přemístění výkopku z hor.1-4 do 2,5 m </t>
  </si>
  <si>
    <t>151101111R00</t>
  </si>
  <si>
    <t xml:space="preserve">Odstranění paženi stěn rýh - příložné - hl. do 2 m </t>
  </si>
  <si>
    <t>171201201R00</t>
  </si>
  <si>
    <t>175101109R00</t>
  </si>
  <si>
    <t xml:space="preserve">Příplatek za prohození zeminy pro zásyp </t>
  </si>
  <si>
    <t>175101101R00</t>
  </si>
  <si>
    <t xml:space="preserve">Obsyp potrubí bez prohození sypaniny </t>
  </si>
  <si>
    <t>58337306</t>
  </si>
  <si>
    <t>Štěrkopísek frakce 0-8 tř.B</t>
  </si>
  <si>
    <t>T</t>
  </si>
  <si>
    <t xml:space="preserve">Zásyp jam, rýh, šachet se zhutněním </t>
  </si>
  <si>
    <t>4</t>
  </si>
  <si>
    <t>Vodorovné konstrukce</t>
  </si>
  <si>
    <t>4 Vodorovné konstrukce</t>
  </si>
  <si>
    <t xml:space="preserve">Lože pod potrubí ze štěrkopísku do 20 mm </t>
  </si>
  <si>
    <t>871311121R00</t>
  </si>
  <si>
    <t xml:space="preserve">Demontáž trubek litinových ve výkopu do DN200 mm </t>
  </si>
  <si>
    <t>871161121R00</t>
  </si>
  <si>
    <t>Montáž trubek polyetylenových ve výkopu 32 mm + demontáž</t>
  </si>
  <si>
    <t>871241121R00</t>
  </si>
  <si>
    <t xml:space="preserve">Montáž potrubí polyetylenového ve výkopu 90 mm </t>
  </si>
  <si>
    <t>R 28613855</t>
  </si>
  <si>
    <t>Trubka tlaková PE HD (lPE) d  90 x 8,2 včetně tvarovek</t>
  </si>
  <si>
    <t>850265121R00</t>
  </si>
  <si>
    <t xml:space="preserve">Výřez nebo výsek na potrubí litinovém DN 100 </t>
  </si>
  <si>
    <t>850355121R00</t>
  </si>
  <si>
    <t xml:space="preserve">Výřez nebo výsek na potrubí litinovém DN 200 </t>
  </si>
  <si>
    <t>892241111R00</t>
  </si>
  <si>
    <t xml:space="preserve">Tlaková zkouška vodovodního potrubí DN 80 </t>
  </si>
  <si>
    <t>892271111R00</t>
  </si>
  <si>
    <t xml:space="preserve">Tlaková zkouška vodovodního potrubí DN 125 </t>
  </si>
  <si>
    <t>892351111R00</t>
  </si>
  <si>
    <t xml:space="preserve">Tlaková zkouška vodovodního potrubí DN 200 </t>
  </si>
  <si>
    <t>892273111R00</t>
  </si>
  <si>
    <t xml:space="preserve">Desinfekce vodovodního potrubí DN 125 </t>
  </si>
  <si>
    <t>892233111R00</t>
  </si>
  <si>
    <t xml:space="preserve">Desinfekce vodovodního potrubí DN 70 </t>
  </si>
  <si>
    <t>892372111R00</t>
  </si>
  <si>
    <t xml:space="preserve">Zabezpečení konců vodovod. potrubí DN 300 </t>
  </si>
  <si>
    <t>úsek</t>
  </si>
  <si>
    <t>892353111R00</t>
  </si>
  <si>
    <t xml:space="preserve">Desinfekce vodovodního potrubí DN 200 </t>
  </si>
  <si>
    <t>851601102R00</t>
  </si>
  <si>
    <t>Montáž potrubí tlakového, tvárná litina DN 100 hrdlové, pružný spoj, ve výkopu+ demontáž</t>
  </si>
  <si>
    <t>851601105R00</t>
  </si>
  <si>
    <t>Montáž potrubí tlakového, tvárná litina DN 200 hrdlové, pružný spoj, ve výkopu +  demontáž</t>
  </si>
  <si>
    <t>R 857244192</t>
  </si>
  <si>
    <t>Napojení provizorního  vodovodu Vaga spojky , nebo přribové spoje ,dod, a montáž</t>
  </si>
  <si>
    <t>R 852241192</t>
  </si>
  <si>
    <t>Provizorní napojení přípojky pro RD pas č.5250 + šoupátko dodávka  a  montáž</t>
  </si>
  <si>
    <t>R7 4228598</t>
  </si>
  <si>
    <t xml:space="preserve">Tvarovka  DN100 MMK- 30° </t>
  </si>
  <si>
    <t>R 4225682</t>
  </si>
  <si>
    <t xml:space="preserve">Tvarovka  DN100 MMK- 45° </t>
  </si>
  <si>
    <t>42273502</t>
  </si>
  <si>
    <t>Pás navrtávací č.3370 DN 100</t>
  </si>
  <si>
    <t>R 42221000</t>
  </si>
  <si>
    <t>Šoupátko č.2680 DN 25 + poklop a souprava dodávka montáž</t>
  </si>
  <si>
    <t>R  4225666</t>
  </si>
  <si>
    <t xml:space="preserve">Tvarovka DN 100 MMK-22° </t>
  </si>
  <si>
    <t>R 4220021</t>
  </si>
  <si>
    <t xml:space="preserve">Tvarovka MMR 100/200 </t>
  </si>
  <si>
    <t>R 4225689</t>
  </si>
  <si>
    <t xml:space="preserve">Tvarovka U100 </t>
  </si>
  <si>
    <t>R2859616</t>
  </si>
  <si>
    <t>Tvarovka U200</t>
  </si>
  <si>
    <t>857242121R00</t>
  </si>
  <si>
    <t xml:space="preserve">Montáž tvarovek litin. jednoos.přír. výkop DN 80 </t>
  </si>
  <si>
    <t>857262121R00</t>
  </si>
  <si>
    <t xml:space="preserve">Montáž tvarovek litin. jednoos. přír. výkop DN 100 </t>
  </si>
  <si>
    <t>891181111R00</t>
  </si>
  <si>
    <t xml:space="preserve">Montáž vodovodních šoupátek ve výkopu DN 25 </t>
  </si>
  <si>
    <t>899401112R00</t>
  </si>
  <si>
    <t xml:space="preserve">Osazení poklopů litinových šoupátkových </t>
  </si>
  <si>
    <t>R 2885796</t>
  </si>
  <si>
    <t xml:space="preserve">signalizační  vodič </t>
  </si>
  <si>
    <t>899643111R00</t>
  </si>
  <si>
    <t xml:space="preserve">Bednění pro obetonování potrubí v otevřeném výkopu </t>
  </si>
  <si>
    <t>R  2882568</t>
  </si>
  <si>
    <t xml:space="preserve">folie </t>
  </si>
  <si>
    <t>R 42258692</t>
  </si>
  <si>
    <t>Trubka  tvárná litina K9 cement výstel,polyuretan 50% nových + 50% demontovaných</t>
  </si>
  <si>
    <t>R 28613652</t>
  </si>
  <si>
    <t xml:space="preserve">Trubka tlaková HDPE 32 x 3 + tvarovky </t>
  </si>
  <si>
    <t>R 28613813</t>
  </si>
  <si>
    <t>Trubka tvárná litina K9 výstl cement,poyuretan 50% nových + 50% demontovaných</t>
  </si>
  <si>
    <t>452313121R00</t>
  </si>
  <si>
    <t xml:space="preserve">Bloky pro potrubí z betonu B 10 </t>
  </si>
  <si>
    <t>10140/03</t>
  </si>
  <si>
    <t>Přeložka plynu</t>
  </si>
  <si>
    <t>119001401R00</t>
  </si>
  <si>
    <t xml:space="preserve">Dočasné zajištění ocelového potrubí do DN 200 mm </t>
  </si>
  <si>
    <t>M23</t>
  </si>
  <si>
    <t>Montáže potrubí</t>
  </si>
  <si>
    <t>M23 Montáže potrubí</t>
  </si>
  <si>
    <t>230180040R00</t>
  </si>
  <si>
    <t xml:space="preserve">Montáž trub z plastických hmot PE, PP, 160 x 9,1 </t>
  </si>
  <si>
    <t>R 28614008</t>
  </si>
  <si>
    <t>Trubka ochranná plyn d 160 x 6,2 PE včetně plast. sedel a ,manžet, dodávka a montáž</t>
  </si>
  <si>
    <t>111201101R00</t>
  </si>
  <si>
    <t xml:space="preserve">Odstranění křovin i s kořeny na ploše do 1000 m2 </t>
  </si>
  <si>
    <t>98</t>
  </si>
  <si>
    <t>Demolice</t>
  </si>
  <si>
    <t>98 Demolice</t>
  </si>
  <si>
    <t>981511114R00</t>
  </si>
  <si>
    <t xml:space="preserve">Demolice konstrukcí postup.rozebráním, železobeton </t>
  </si>
  <si>
    <t>97</t>
  </si>
  <si>
    <t>Prorážení otvorů</t>
  </si>
  <si>
    <t>97 Prorážení otvorů</t>
  </si>
  <si>
    <t>979083117R00</t>
  </si>
  <si>
    <t xml:space="preserve">Vodorovné přemístění suti na skládku do 6000 m </t>
  </si>
  <si>
    <t>979083191R00</t>
  </si>
  <si>
    <t xml:space="preserve">Příplatek za dalších započatých 1000 m nad 6000 m </t>
  </si>
  <si>
    <t>132201202R00</t>
  </si>
  <si>
    <t xml:space="preserve">Hloubení rýh šířky do 200 cm v hor.3 do 1000 m3 </t>
  </si>
  <si>
    <t xml:space="preserve">Lože pod potrubí ze štěrkopísku do 22 mm </t>
  </si>
  <si>
    <t>230180022R00</t>
  </si>
  <si>
    <t>Montáž trub z plastických hmot PE, PP, 63 x 5,7 včetně demontáže</t>
  </si>
  <si>
    <t>R 28613755</t>
  </si>
  <si>
    <t xml:space="preserve">Trubka tlaková PE HD  d 63 x 5,8 mm +tvarovky </t>
  </si>
  <si>
    <t>R 28613805</t>
  </si>
  <si>
    <t xml:space="preserve">Trubka tlaková PE HD  d 25 x 2,6 mm+ tvarovky </t>
  </si>
  <si>
    <t>230180007R00</t>
  </si>
  <si>
    <t xml:space="preserve">Montáž trub z plastických hmot PE, PP, 25 x 2,7 </t>
  </si>
  <si>
    <t>230230031R00</t>
  </si>
  <si>
    <t xml:space="preserve">Hlavní tlaková zkouška vzduchem  DN 50 </t>
  </si>
  <si>
    <t>230230076R00</t>
  </si>
  <si>
    <t xml:space="preserve">Čištění potrubí, DN 200 </t>
  </si>
  <si>
    <t>R 230250052</t>
  </si>
  <si>
    <t xml:space="preserve">Signalizační vodič dodávka a montáž </t>
  </si>
  <si>
    <t>R 323587</t>
  </si>
  <si>
    <t>FOLIE dodávka a  montáž</t>
  </si>
  <si>
    <t>R 230230085</t>
  </si>
  <si>
    <t xml:space="preserve">Revize plynu </t>
  </si>
  <si>
    <t>NORMH</t>
  </si>
  <si>
    <t>R 283 567</t>
  </si>
  <si>
    <t xml:space="preserve">Napojeni  stáv. přípojek Dodávka a montáž </t>
  </si>
  <si>
    <t>R 285 321</t>
  </si>
  <si>
    <t>Přepojení plynovodu Práce na přepojení plynovdu včetně  zaslepení</t>
  </si>
  <si>
    <t>KUS</t>
  </si>
  <si>
    <t>10140/04</t>
  </si>
  <si>
    <t>Chodník</t>
  </si>
  <si>
    <t>11</t>
  </si>
  <si>
    <t>Přípravné a přidružené práce</t>
  </si>
  <si>
    <t>11 Přípravné a přidružené práce</t>
  </si>
  <si>
    <t>113107224R00</t>
  </si>
  <si>
    <t xml:space="preserve">Odstranění podkladu nad 200 m2,kam.drcené tl.40 cm </t>
  </si>
  <si>
    <t>12</t>
  </si>
  <si>
    <t>Odkopávky a prokopávky</t>
  </si>
  <si>
    <t>12 Odkopávky a prokopávky</t>
  </si>
  <si>
    <t>121101103R00</t>
  </si>
  <si>
    <t xml:space="preserve">Sejmutí ornice s přemístěním přes 100 do 250 m </t>
  </si>
  <si>
    <t>122201101R00</t>
  </si>
  <si>
    <t xml:space="preserve">Odkopávky nezapažené v hor. 3 do 100 m3 </t>
  </si>
  <si>
    <t>Hloubené vykopávky</t>
  </si>
  <si>
    <t>13 Hloubené vykopávky</t>
  </si>
  <si>
    <t>132201101R00</t>
  </si>
  <si>
    <t xml:space="preserve">Hloubení rýh šířky do 60 cm v hor.3 do 100 m3 </t>
  </si>
  <si>
    <t>16</t>
  </si>
  <si>
    <t>Přemístění výkopku</t>
  </si>
  <si>
    <t>16 Přemístění výkopku</t>
  </si>
  <si>
    <t>162601102R00</t>
  </si>
  <si>
    <t xml:space="preserve">Vodorovné přemístění výkopku z hor.1-4 do 5000 m </t>
  </si>
  <si>
    <t>162601152R00</t>
  </si>
  <si>
    <t xml:space="preserve">Vodorovné přemístění výkopku z hor.5-7 do 5000 m </t>
  </si>
  <si>
    <t>17</t>
  </si>
  <si>
    <t>Konstrukce ze zemin</t>
  </si>
  <si>
    <t>17 Konstrukce ze zemin</t>
  </si>
  <si>
    <t>171101111R00</t>
  </si>
  <si>
    <t xml:space="preserve">Uložení sypaniny z hornin nesoudržných s I(d) 0,9 </t>
  </si>
  <si>
    <t>18</t>
  </si>
  <si>
    <t>Povrchové úpravy terénu</t>
  </si>
  <si>
    <t>18 Povrchové úpravy terénu</t>
  </si>
  <si>
    <t>180402111R00</t>
  </si>
  <si>
    <t xml:space="preserve">Založení trávníku parkového výsevem v rovině </t>
  </si>
  <si>
    <t>181101111R00</t>
  </si>
  <si>
    <t xml:space="preserve">Úprava pláně v zářezech se zhutněním - ručně </t>
  </si>
  <si>
    <t>182301124R00</t>
  </si>
  <si>
    <t xml:space="preserve">Rozprostření ornice, svah, tl. 20-25 cm, do 500 m2 </t>
  </si>
  <si>
    <t>00572400</t>
  </si>
  <si>
    <t>Směs travní parková I. běžná zátěž PROFI</t>
  </si>
  <si>
    <t>kg</t>
  </si>
  <si>
    <t>768*0,05</t>
  </si>
  <si>
    <t>21</t>
  </si>
  <si>
    <t>Úprava podloží a základ.spáry</t>
  </si>
  <si>
    <t>21 Úprava podloží a základ.spáry</t>
  </si>
  <si>
    <t>212572111R00</t>
  </si>
  <si>
    <t xml:space="preserve">Lože trativodu ze štěrkopísku tříděného </t>
  </si>
  <si>
    <t>212755114R00</t>
  </si>
  <si>
    <t xml:space="preserve">Trativody z drenážních trubek DN 10 cm bez lože </t>
  </si>
  <si>
    <t>45</t>
  </si>
  <si>
    <t>Podkladní a vedlejší konstrukce</t>
  </si>
  <si>
    <t>45 Podkladní a vedlejší konstrukce</t>
  </si>
  <si>
    <t>452386111R00</t>
  </si>
  <si>
    <t xml:space="preserve">Vyrovnávací prstence z betonu C -/7,5 výšky 100 mm </t>
  </si>
  <si>
    <t>56</t>
  </si>
  <si>
    <t>Podkladní vrstvy komunikací a zpevněných ploch</t>
  </si>
  <si>
    <t>56 Podkladní vrstvy komunikací a zpevněných ploch</t>
  </si>
  <si>
    <t>564811112R00</t>
  </si>
  <si>
    <t xml:space="preserve">Podklad ze štěrkodrti po zhutnění tloušťky 6 cm </t>
  </si>
  <si>
    <t>564851111R00</t>
  </si>
  <si>
    <t xml:space="preserve">Podklad ze štěrkodrti po zhutnění tloušťky 15 cm </t>
  </si>
  <si>
    <t>567123114R00</t>
  </si>
  <si>
    <t xml:space="preserve">Podklad z kameniva zpev.cementem KZC 2 tl.15 cm </t>
  </si>
  <si>
    <t>567211110R00</t>
  </si>
  <si>
    <t xml:space="preserve">Podklad z prostého betonu tř. I  tloušťky 10 cm </t>
  </si>
  <si>
    <t>57</t>
  </si>
  <si>
    <t>Kryty štěrkových a živičných komunikací</t>
  </si>
  <si>
    <t>57 Kryty štěrkových a živičných komunikací</t>
  </si>
  <si>
    <t>573111111R00</t>
  </si>
  <si>
    <t xml:space="preserve">Postřik živičný infiltr.+ posyp, asfalt. 0,60kg/m2 </t>
  </si>
  <si>
    <t>576141111R00</t>
  </si>
  <si>
    <t xml:space="preserve">Koberec otevřený z kam.drceného+asf.do 3 m 5 cm </t>
  </si>
  <si>
    <t>577112114R00</t>
  </si>
  <si>
    <t xml:space="preserve">Beton asfalt. ACO 11 S modifik. š. do 3 m, tl.5 cm </t>
  </si>
  <si>
    <t>59</t>
  </si>
  <si>
    <t>Dlažby a předlažby komunikací</t>
  </si>
  <si>
    <t>59 Dlažby a předlažby komunikací</t>
  </si>
  <si>
    <t>596111111R00</t>
  </si>
  <si>
    <t xml:space="preserve">Kladení dlažby mozaika 1barva, lože z kam.do 4 cm </t>
  </si>
  <si>
    <t>597101030RA0</t>
  </si>
  <si>
    <t xml:space="preserve">Žlab odvodňovací polymerbeton, zatížení C250 kN </t>
  </si>
  <si>
    <t>597103010RAA</t>
  </si>
  <si>
    <t>Vpusť k žlabu polymerbetonová A 15 - C 250 kN včetně dodávky vpusti s košíkem RONN</t>
  </si>
  <si>
    <t>59245300</t>
  </si>
  <si>
    <t>Dlažba zámková přírodní  20x16,5x8</t>
  </si>
  <si>
    <t>59245304</t>
  </si>
  <si>
    <t>Dlažba zámková přírodní  20x16,5x6</t>
  </si>
  <si>
    <t>59691002.A</t>
  </si>
  <si>
    <t>Recyklát betonový   fr.16 - 32 mm</t>
  </si>
  <si>
    <t>89</t>
  </si>
  <si>
    <t>Ostatní konstrukce na trubním vedení</t>
  </si>
  <si>
    <t>89 Ostatní konstrukce na trubním vedení</t>
  </si>
  <si>
    <t>895941311RT2</t>
  </si>
  <si>
    <t>Zřízení vpusti uliční z dílců typ UVB - 50 včetně dodávky dílců pro uliční vpusti TBV</t>
  </si>
  <si>
    <t>899203111RT2</t>
  </si>
  <si>
    <t>Osazení mříží litinových s rámem do 150 kg včetně dodávky vtokové mříže 500 x 500 mm, C250</t>
  </si>
  <si>
    <t>90</t>
  </si>
  <si>
    <t>Oploceni</t>
  </si>
  <si>
    <t>90 Oploceni</t>
  </si>
  <si>
    <t>900      R03</t>
  </si>
  <si>
    <t xml:space="preserve">Hzs - rezerva </t>
  </si>
  <si>
    <t>hodina</t>
  </si>
  <si>
    <t>91</t>
  </si>
  <si>
    <t>Doplňující práce na komunikaci</t>
  </si>
  <si>
    <t>91 Doplňující práce na komunikaci</t>
  </si>
  <si>
    <t>917862111RT5</t>
  </si>
  <si>
    <t>Osazení stojat. obrub.bet. s opěrou,lože z C 12/15 včetně obrubníku ABO 100/10/25</t>
  </si>
  <si>
    <t>917862111RT7</t>
  </si>
  <si>
    <t>Osazení stojat. obrub.bet. s opěrou,lože z C 12/15 včetně obrubníku ABO 2 - 15 100/15/25</t>
  </si>
  <si>
    <t>998223011R00</t>
  </si>
  <si>
    <t xml:space="preserve">Přesun hmot, pozemní komunikace, kryt dlážděný </t>
  </si>
  <si>
    <t>02</t>
  </si>
  <si>
    <t>03</t>
  </si>
  <si>
    <t>04</t>
  </si>
  <si>
    <t>Název objektu</t>
  </si>
  <si>
    <t>Název stavby</t>
  </si>
  <si>
    <t>(5,9+9,3+7)*1*0,45</t>
  </si>
  <si>
    <t>7+9,3+5,9</t>
  </si>
  <si>
    <t>(5,9+7+9,3)*1*0,1</t>
  </si>
  <si>
    <t>Obec Moravany</t>
  </si>
  <si>
    <t>Střední 28</t>
  </si>
  <si>
    <t>664 48 Moravany</t>
  </si>
  <si>
    <t>Oprava havarijního stavu kanalizace
Obec Moravany - dešťová kanalizace v ul. Hlavní a Modřické</t>
  </si>
  <si>
    <t>Soupis prací, dodávek a služeb</t>
  </si>
  <si>
    <t>Řádek</t>
  </si>
  <si>
    <t>Položka</t>
  </si>
  <si>
    <t>Cena
Kč</t>
  </si>
  <si>
    <t>SOUHRNNÁ CENOVÁ SPECIFIKACE</t>
  </si>
  <si>
    <t>VŠEOBECNÉ POLOŽKY</t>
  </si>
  <si>
    <t>SANAČNÍ PROJEKT</t>
  </si>
  <si>
    <t>CHODNÍK</t>
  </si>
  <si>
    <t>PŘELOŽKA PLYNU</t>
  </si>
  <si>
    <t>PŘELOŽKA VODOVODU</t>
  </si>
  <si>
    <t>6</t>
  </si>
  <si>
    <t>Nabídková cena bez DPH</t>
  </si>
  <si>
    <t>7</t>
  </si>
  <si>
    <r>
      <t xml:space="preserve">DPH </t>
    </r>
    <r>
      <rPr>
        <sz val="10"/>
        <rFont val="Arial"/>
        <family val="2"/>
        <charset val="238"/>
      </rPr>
      <t>(21%)</t>
    </r>
  </si>
  <si>
    <t>Celková nabídková cena</t>
  </si>
  <si>
    <t>Firma:</t>
  </si>
  <si>
    <t>Adresa:</t>
  </si>
  <si>
    <t>Datum:</t>
  </si>
  <si>
    <t>Pol.</t>
  </si>
  <si>
    <t>Popis položky</t>
  </si>
  <si>
    <t>m.j.</t>
  </si>
  <si>
    <t>p.s.</t>
  </si>
  <si>
    <t>Náhradní transport odpadních vod a provizorní propoje a čerpání</t>
  </si>
  <si>
    <t>Provádění výstavby, řešení dopravy, značení, světelná signalizace</t>
  </si>
  <si>
    <t>Dodavatelská dokumentace</t>
  </si>
  <si>
    <t>Provozní řád</t>
  </si>
  <si>
    <t>Dokumentace skutečného provedení</t>
  </si>
  <si>
    <t>Zkoušky</t>
  </si>
  <si>
    <t>VŠEOBECNÉ POLOŽKY CELKEM :</t>
  </si>
  <si>
    <t>Dokumentace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</si>
</sst>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dd/mm/yy"/>
    <numFmt numFmtId="167" formatCode="#,##0\ &quot;Kč&quot;"/>
  </numFmts>
  <fonts count="49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8"/>
      <name val="Arial CE"/>
      <family val="2"/>
      <charset val="238"/>
    </font>
    <font>
      <sz val="10"/>
      <name val="Arial CE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9"/>
      <name val="Arial CE"/>
    </font>
    <font>
      <sz val="10"/>
      <color indexed="9"/>
      <name val="Arial CE"/>
      <family val="2"/>
      <charset val="238"/>
    </font>
    <font>
      <sz val="8"/>
      <name val="Arial CE"/>
    </font>
    <font>
      <sz val="10"/>
      <color indexed="9"/>
      <name val="Arial CE"/>
    </font>
    <font>
      <sz val="8"/>
      <color indexed="9"/>
      <name val="Arial CE"/>
    </font>
    <font>
      <sz val="8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b/>
      <i/>
      <sz val="10"/>
      <name val="Arial CE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  <font>
      <sz val="10"/>
      <name val="Arial"/>
      <charset val="238"/>
    </font>
    <font>
      <b/>
      <sz val="14"/>
      <name val="Arial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name val="Calibri"/>
      <family val="2"/>
      <charset val="238"/>
    </font>
    <font>
      <b/>
      <sz val="22"/>
      <name val="Arial"/>
      <charset val="238"/>
    </font>
    <font>
      <sz val="8"/>
      <name val="Arial"/>
      <charset val="238"/>
    </font>
    <font>
      <b/>
      <sz val="20"/>
      <name val="Arial"/>
      <charset val="238"/>
    </font>
    <font>
      <b/>
      <sz val="20"/>
      <name val="Arial"/>
      <family val="2"/>
      <charset val="238"/>
    </font>
    <font>
      <sz val="14"/>
      <name val="Arial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charset val="238"/>
    </font>
    <font>
      <b/>
      <sz val="8"/>
      <name val="Arial"/>
      <family val="2"/>
      <charset val="238"/>
    </font>
    <font>
      <sz val="8"/>
      <color rgb="FFFF0000"/>
      <name val="Arial CE"/>
      <family val="2"/>
      <charset val="238"/>
    </font>
    <font>
      <sz val="9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color rgb="FFFF0000"/>
      <name val="Arial CE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40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40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13" fillId="0" borderId="0"/>
    <xf numFmtId="0" fontId="27" fillId="0" borderId="0"/>
    <xf numFmtId="0" fontId="27" fillId="0" borderId="0"/>
    <xf numFmtId="0" fontId="12" fillId="0" borderId="66">
      <alignment horizontal="center" vertical="center" wrapText="1"/>
    </xf>
  </cellStyleXfs>
  <cellXfs count="407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49" fontId="0" fillId="0" borderId="0" xfId="0" applyNumberFormat="1"/>
    <xf numFmtId="0" fontId="5" fillId="0" borderId="0" xfId="0" applyFont="1" applyAlignment="1">
      <alignment horizontal="right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1" xfId="0" applyFont="1" applyFill="1" applyBorder="1" applyAlignment="1">
      <alignment horizontal="right" wrapText="1"/>
    </xf>
    <xf numFmtId="0" fontId="0" fillId="2" borderId="2" xfId="0" applyFill="1" applyBorder="1" applyAlignment="1"/>
    <xf numFmtId="0" fontId="4" fillId="2" borderId="2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wrapText="1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1" fontId="0" fillId="0" borderId="0" xfId="0" applyNumberFormat="1" applyBorder="1" applyAlignment="1">
      <alignment horizontal="right" vertical="center"/>
    </xf>
    <xf numFmtId="0" fontId="0" fillId="0" borderId="5" xfId="0" applyBorder="1" applyAlignment="1">
      <alignment vertical="center"/>
    </xf>
    <xf numFmtId="4" fontId="0" fillId="0" borderId="6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4" fontId="8" fillId="3" borderId="0" xfId="0" applyNumberFormat="1" applyFont="1" applyFill="1" applyBorder="1" applyAlignment="1">
      <alignment vertical="center"/>
    </xf>
    <xf numFmtId="4" fontId="0" fillId="0" borderId="4" xfId="0" applyNumberForma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4" fontId="0" fillId="3" borderId="0" xfId="0" applyNumberFormat="1" applyFill="1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4" fontId="0" fillId="0" borderId="9" xfId="0" applyNumberFormat="1" applyBorder="1" applyAlignment="1">
      <alignment horizontal="right" vertical="center"/>
    </xf>
    <xf numFmtId="0" fontId="6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4" fontId="6" fillId="4" borderId="10" xfId="0" applyNumberFormat="1" applyFont="1" applyFill="1" applyBorder="1" applyAlignment="1">
      <alignment horizontal="right" vertical="center"/>
    </xf>
    <xf numFmtId="4" fontId="6" fillId="4" borderId="11" xfId="0" applyNumberFormat="1" applyFont="1" applyFill="1" applyBorder="1" applyAlignment="1">
      <alignment horizontal="right" vertical="center"/>
    </xf>
    <xf numFmtId="4" fontId="7" fillId="3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4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164" fontId="3" fillId="0" borderId="13" xfId="0" applyNumberFormat="1" applyFont="1" applyBorder="1"/>
    <xf numFmtId="3" fontId="4" fillId="0" borderId="14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9" fillId="0" borderId="14" xfId="0" applyNumberFormat="1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165" fontId="0" fillId="0" borderId="15" xfId="0" applyNumberFormat="1" applyBorder="1"/>
    <xf numFmtId="0" fontId="3" fillId="0" borderId="0" xfId="0" applyFont="1" applyBorder="1"/>
    <xf numFmtId="164" fontId="3" fillId="0" borderId="5" xfId="0" applyNumberFormat="1" applyFont="1" applyBorder="1"/>
    <xf numFmtId="3" fontId="4" fillId="0" borderId="15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9" fillId="0" borderId="15" xfId="0" applyNumberFormat="1" applyFont="1" applyBorder="1" applyAlignment="1">
      <alignment horizontal="right"/>
    </xf>
    <xf numFmtId="0" fontId="4" fillId="4" borderId="1" xfId="0" applyFont="1" applyFill="1" applyBorder="1" applyAlignment="1">
      <alignment vertical="center"/>
    </xf>
    <xf numFmtId="49" fontId="4" fillId="4" borderId="2" xfId="0" applyNumberFormat="1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164" fontId="3" fillId="4" borderId="3" xfId="0" applyNumberFormat="1" applyFont="1" applyFill="1" applyBorder="1"/>
    <xf numFmtId="3" fontId="4" fillId="4" borderId="12" xfId="0" applyNumberFormat="1" applyFont="1" applyFill="1" applyBorder="1" applyAlignment="1">
      <alignment horizontal="right" vertical="center"/>
    </xf>
    <xf numFmtId="165" fontId="4" fillId="4" borderId="12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4" fillId="2" borderId="1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49" fontId="3" fillId="0" borderId="14" xfId="0" applyNumberFormat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9" fontId="3" fillId="0" borderId="15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3" fontId="4" fillId="4" borderId="3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Continuous" vertical="top"/>
    </xf>
    <xf numFmtId="0" fontId="0" fillId="0" borderId="9" xfId="0" applyBorder="1" applyAlignment="1">
      <alignment horizontal="centerContinuous"/>
    </xf>
    <xf numFmtId="0" fontId="10" fillId="2" borderId="16" xfId="0" applyFont="1" applyFill="1" applyBorder="1" applyAlignment="1">
      <alignment horizontal="left"/>
    </xf>
    <xf numFmtId="0" fontId="9" fillId="2" borderId="17" xfId="0" applyFont="1" applyFill="1" applyBorder="1" applyAlignment="1">
      <alignment horizontal="centerContinuous"/>
    </xf>
    <xf numFmtId="0" fontId="11" fillId="2" borderId="18" xfId="0" applyFont="1" applyFill="1" applyBorder="1" applyAlignment="1">
      <alignment horizontal="left"/>
    </xf>
    <xf numFmtId="0" fontId="9" fillId="0" borderId="19" xfId="0" applyFont="1" applyBorder="1"/>
    <xf numFmtId="49" fontId="9" fillId="0" borderId="20" xfId="0" applyNumberFormat="1" applyFont="1" applyBorder="1" applyAlignment="1">
      <alignment horizontal="left"/>
    </xf>
    <xf numFmtId="0" fontId="1" fillId="0" borderId="21" xfId="0" applyFont="1" applyBorder="1"/>
    <xf numFmtId="0" fontId="9" fillId="0" borderId="3" xfId="0" applyFont="1" applyBorder="1"/>
    <xf numFmtId="0" fontId="9" fillId="0" borderId="2" xfId="0" applyFont="1" applyBorder="1"/>
    <xf numFmtId="0" fontId="9" fillId="0" borderId="12" xfId="0" applyFont="1" applyBorder="1"/>
    <xf numFmtId="0" fontId="9" fillId="0" borderId="22" xfId="0" applyFont="1" applyBorder="1" applyAlignment="1">
      <alignment horizontal="left"/>
    </xf>
    <xf numFmtId="0" fontId="10" fillId="0" borderId="21" xfId="0" applyFont="1" applyBorder="1"/>
    <xf numFmtId="49" fontId="9" fillId="0" borderId="22" xfId="0" applyNumberFormat="1" applyFont="1" applyBorder="1" applyAlignment="1">
      <alignment horizontal="left"/>
    </xf>
    <xf numFmtId="49" fontId="10" fillId="2" borderId="21" xfId="0" applyNumberFormat="1" applyFont="1" applyFill="1" applyBorder="1"/>
    <xf numFmtId="49" fontId="1" fillId="2" borderId="3" xfId="0" applyNumberFormat="1" applyFont="1" applyFill="1" applyBorder="1"/>
    <xf numFmtId="0" fontId="10" fillId="2" borderId="2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9" fillId="0" borderId="12" xfId="0" applyFont="1" applyFill="1" applyBorder="1"/>
    <xf numFmtId="3" fontId="9" fillId="0" borderId="22" xfId="0" applyNumberFormat="1" applyFont="1" applyBorder="1" applyAlignment="1">
      <alignment horizontal="left"/>
    </xf>
    <xf numFmtId="0" fontId="0" fillId="0" borderId="0" xfId="0" applyFill="1"/>
    <xf numFmtId="49" fontId="10" fillId="2" borderId="23" xfId="0" applyNumberFormat="1" applyFont="1" applyFill="1" applyBorder="1"/>
    <xf numFmtId="49" fontId="1" fillId="2" borderId="5" xfId="0" applyNumberFormat="1" applyFont="1" applyFill="1" applyBorder="1"/>
    <xf numFmtId="0" fontId="10" fillId="2" borderId="0" xfId="0" applyFont="1" applyFill="1" applyBorder="1"/>
    <xf numFmtId="0" fontId="1" fillId="2" borderId="0" xfId="0" applyFont="1" applyFill="1" applyBorder="1"/>
    <xf numFmtId="49" fontId="9" fillId="0" borderId="12" xfId="0" applyNumberFormat="1" applyFont="1" applyBorder="1" applyAlignment="1">
      <alignment horizontal="left"/>
    </xf>
    <xf numFmtId="0" fontId="9" fillId="0" borderId="24" xfId="0" applyFont="1" applyBorder="1"/>
    <xf numFmtId="0" fontId="9" fillId="0" borderId="12" xfId="0" applyNumberFormat="1" applyFont="1" applyBorder="1"/>
    <xf numFmtId="0" fontId="9" fillId="0" borderId="25" xfId="0" applyNumberFormat="1" applyFont="1" applyBorder="1" applyAlignment="1">
      <alignment horizontal="left"/>
    </xf>
    <xf numFmtId="0" fontId="0" fillId="0" borderId="0" xfId="0" applyNumberFormat="1" applyBorder="1"/>
    <xf numFmtId="0" fontId="0" fillId="0" borderId="0" xfId="0" applyNumberFormat="1"/>
    <xf numFmtId="0" fontId="9" fillId="0" borderId="25" xfId="0" applyFont="1" applyBorder="1" applyAlignment="1">
      <alignment horizontal="left"/>
    </xf>
    <xf numFmtId="0" fontId="0" fillId="0" borderId="0" xfId="0" applyBorder="1"/>
    <xf numFmtId="0" fontId="9" fillId="0" borderId="12" xfId="0" applyFont="1" applyFill="1" applyBorder="1" applyAlignment="1"/>
    <xf numFmtId="0" fontId="9" fillId="0" borderId="25" xfId="0" applyFont="1" applyFill="1" applyBorder="1" applyAlignment="1"/>
    <xf numFmtId="0" fontId="1" fillId="0" borderId="0" xfId="0" applyFont="1" applyFill="1" applyBorder="1" applyAlignment="1"/>
    <xf numFmtId="0" fontId="9" fillId="0" borderId="12" xfId="0" applyFont="1" applyBorder="1" applyAlignment="1"/>
    <xf numFmtId="0" fontId="9" fillId="0" borderId="25" xfId="0" applyFont="1" applyBorder="1" applyAlignment="1"/>
    <xf numFmtId="3" fontId="0" fillId="0" borderId="0" xfId="0" applyNumberFormat="1"/>
    <xf numFmtId="0" fontId="9" fillId="0" borderId="21" xfId="0" applyFont="1" applyBorder="1"/>
    <xf numFmtId="0" fontId="9" fillId="0" borderId="19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2" fillId="0" borderId="27" xfId="0" applyFont="1" applyBorder="1" applyAlignment="1">
      <alignment horizontal="centerContinuous" vertical="center"/>
    </xf>
    <xf numFmtId="0" fontId="6" fillId="0" borderId="28" xfId="0" applyFont="1" applyBorder="1" applyAlignment="1">
      <alignment horizontal="centerContinuous" vertical="center"/>
    </xf>
    <xf numFmtId="0" fontId="0" fillId="0" borderId="28" xfId="0" applyBorder="1" applyAlignment="1">
      <alignment horizontal="centerContinuous" vertical="center"/>
    </xf>
    <xf numFmtId="0" fontId="0" fillId="0" borderId="29" xfId="0" applyBorder="1" applyAlignment="1">
      <alignment horizontal="centerContinuous" vertical="center"/>
    </xf>
    <xf numFmtId="0" fontId="7" fillId="2" borderId="10" xfId="0" applyFont="1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30" xfId="0" applyFill="1" applyBorder="1" applyAlignment="1">
      <alignment horizontal="centerContinuous"/>
    </xf>
    <xf numFmtId="0" fontId="7" fillId="2" borderId="11" xfId="0" applyFont="1" applyFill="1" applyBorder="1" applyAlignment="1">
      <alignment horizontal="centerContinuous"/>
    </xf>
    <xf numFmtId="0" fontId="0" fillId="2" borderId="11" xfId="0" applyFill="1" applyBorder="1" applyAlignment="1">
      <alignment horizontal="centerContinuous"/>
    </xf>
    <xf numFmtId="0" fontId="0" fillId="0" borderId="31" xfId="0" applyBorder="1"/>
    <xf numFmtId="0" fontId="0" fillId="0" borderId="32" xfId="0" applyBorder="1"/>
    <xf numFmtId="3" fontId="0" fillId="0" borderId="20" xfId="0" applyNumberFormat="1" applyBorder="1"/>
    <xf numFmtId="0" fontId="0" fillId="0" borderId="16" xfId="0" applyBorder="1"/>
    <xf numFmtId="3" fontId="0" fillId="0" borderId="18" xfId="0" applyNumberFormat="1" applyBorder="1"/>
    <xf numFmtId="0" fontId="0" fillId="0" borderId="17" xfId="0" applyBorder="1"/>
    <xf numFmtId="0" fontId="0" fillId="0" borderId="21" xfId="0" applyBorder="1"/>
    <xf numFmtId="3" fontId="0" fillId="0" borderId="2" xfId="0" applyNumberFormat="1" applyBorder="1"/>
    <xf numFmtId="0" fontId="0" fillId="0" borderId="3" xfId="0" applyBorder="1"/>
    <xf numFmtId="0" fontId="0" fillId="0" borderId="33" xfId="0" applyBorder="1"/>
    <xf numFmtId="0" fontId="0" fillId="0" borderId="32" xfId="0" applyBorder="1" applyAlignment="1">
      <alignment shrinkToFit="1"/>
    </xf>
    <xf numFmtId="0" fontId="0" fillId="0" borderId="34" xfId="0" applyBorder="1"/>
    <xf numFmtId="0" fontId="8" fillId="0" borderId="21" xfId="0" applyFont="1" applyBorder="1"/>
    <xf numFmtId="0" fontId="0" fillId="0" borderId="23" xfId="0" applyBorder="1"/>
    <xf numFmtId="3" fontId="0" fillId="0" borderId="35" xfId="0" applyNumberFormat="1" applyBorder="1"/>
    <xf numFmtId="0" fontId="0" fillId="0" borderId="36" xfId="0" applyBorder="1"/>
    <xf numFmtId="3" fontId="0" fillId="0" borderId="37" xfId="0" applyNumberFormat="1" applyBorder="1"/>
    <xf numFmtId="0" fontId="0" fillId="0" borderId="38" xfId="0" applyBorder="1"/>
    <xf numFmtId="0" fontId="10" fillId="2" borderId="16" xfId="0" applyFont="1" applyFill="1" applyBorder="1"/>
    <xf numFmtId="0" fontId="10" fillId="2" borderId="18" xfId="0" applyFont="1" applyFill="1" applyBorder="1"/>
    <xf numFmtId="0" fontId="10" fillId="2" borderId="17" xfId="0" applyFont="1" applyFill="1" applyBorder="1"/>
    <xf numFmtId="0" fontId="10" fillId="2" borderId="39" xfId="0" applyFont="1" applyFill="1" applyBorder="1"/>
    <xf numFmtId="0" fontId="10" fillId="2" borderId="40" xfId="0" applyFont="1" applyFill="1" applyBorder="1"/>
    <xf numFmtId="0" fontId="0" fillId="0" borderId="5" xfId="0" applyBorder="1"/>
    <xf numFmtId="0" fontId="0" fillId="0" borderId="4" xfId="0" applyBorder="1"/>
    <xf numFmtId="0" fontId="0" fillId="0" borderId="41" xfId="0" applyBorder="1"/>
    <xf numFmtId="0" fontId="0" fillId="0" borderId="0" xfId="0" applyBorder="1" applyAlignment="1">
      <alignment horizontal="right"/>
    </xf>
    <xf numFmtId="166" fontId="0" fillId="0" borderId="0" xfId="0" applyNumberFormat="1" applyBorder="1"/>
    <xf numFmtId="0" fontId="0" fillId="0" borderId="0" xfId="0" applyFill="1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7" xfId="0" applyBorder="1"/>
    <xf numFmtId="165" fontId="0" fillId="0" borderId="13" xfId="0" applyNumberFormat="1" applyBorder="1" applyAlignment="1">
      <alignment horizontal="right"/>
    </xf>
    <xf numFmtId="0" fontId="0" fillId="0" borderId="13" xfId="0" applyBorder="1"/>
    <xf numFmtId="0" fontId="0" fillId="0" borderId="2" xfId="0" applyBorder="1"/>
    <xf numFmtId="165" fontId="0" fillId="0" borderId="3" xfId="0" applyNumberFormat="1" applyBorder="1" applyAlignment="1">
      <alignment horizontal="right"/>
    </xf>
    <xf numFmtId="0" fontId="6" fillId="2" borderId="36" xfId="0" applyFont="1" applyFill="1" applyBorder="1"/>
    <xf numFmtId="0" fontId="6" fillId="2" borderId="37" xfId="0" applyFont="1" applyFill="1" applyBorder="1"/>
    <xf numFmtId="0" fontId="6" fillId="2" borderId="38" xfId="0" applyFont="1" applyFill="1" applyBorder="1"/>
    <xf numFmtId="0" fontId="6" fillId="0" borderId="0" xfId="0" applyFont="1"/>
    <xf numFmtId="0" fontId="0" fillId="0" borderId="0" xfId="0" applyAlignment="1">
      <alignment vertical="justify"/>
    </xf>
    <xf numFmtId="0" fontId="10" fillId="0" borderId="45" xfId="1" applyFont="1" applyBorder="1"/>
    <xf numFmtId="0" fontId="13" fillId="0" borderId="45" xfId="1" applyBorder="1"/>
    <xf numFmtId="0" fontId="13" fillId="0" borderId="45" xfId="1" applyBorder="1" applyAlignment="1">
      <alignment horizontal="right"/>
    </xf>
    <xf numFmtId="0" fontId="13" fillId="0" borderId="46" xfId="1" applyFont="1" applyBorder="1"/>
    <xf numFmtId="0" fontId="0" fillId="0" borderId="45" xfId="0" applyNumberFormat="1" applyBorder="1" applyAlignment="1">
      <alignment horizontal="left"/>
    </xf>
    <xf numFmtId="0" fontId="0" fillId="0" borderId="47" xfId="0" applyNumberFormat="1" applyBorder="1"/>
    <xf numFmtId="0" fontId="10" fillId="0" borderId="48" xfId="1" applyFont="1" applyBorder="1"/>
    <xf numFmtId="0" fontId="13" fillId="0" borderId="48" xfId="1" applyBorder="1"/>
    <xf numFmtId="0" fontId="13" fillId="0" borderId="48" xfId="1" applyBorder="1" applyAlignment="1">
      <alignment horizontal="righ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49" fontId="7" fillId="2" borderId="10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49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/>
    </xf>
    <xf numFmtId="0" fontId="7" fillId="2" borderId="51" xfId="0" applyFont="1" applyFill="1" applyBorder="1" applyAlignment="1">
      <alignment horizontal="center"/>
    </xf>
    <xf numFmtId="3" fontId="8" fillId="0" borderId="41" xfId="0" applyNumberFormat="1" applyFont="1" applyBorder="1"/>
    <xf numFmtId="0" fontId="7" fillId="2" borderId="10" xfId="0" applyFont="1" applyFill="1" applyBorder="1"/>
    <xf numFmtId="0" fontId="7" fillId="2" borderId="11" xfId="0" applyFont="1" applyFill="1" applyBorder="1"/>
    <xf numFmtId="3" fontId="7" fillId="2" borderId="30" xfId="0" applyNumberFormat="1" applyFont="1" applyFill="1" applyBorder="1"/>
    <xf numFmtId="3" fontId="7" fillId="2" borderId="49" xfId="0" applyNumberFormat="1" applyFont="1" applyFill="1" applyBorder="1"/>
    <xf numFmtId="3" fontId="7" fillId="2" borderId="50" xfId="0" applyNumberFormat="1" applyFont="1" applyFill="1" applyBorder="1"/>
    <xf numFmtId="3" fontId="7" fillId="2" borderId="51" xfId="0" applyNumberFormat="1" applyFont="1" applyFill="1" applyBorder="1"/>
    <xf numFmtId="3" fontId="2" fillId="0" borderId="0" xfId="0" applyNumberFormat="1" applyFont="1" applyAlignment="1">
      <alignment horizontal="centerContinuous"/>
    </xf>
    <xf numFmtId="0" fontId="0" fillId="2" borderId="40" xfId="0" applyFill="1" applyBorder="1"/>
    <xf numFmtId="0" fontId="10" fillId="2" borderId="52" xfId="0" applyFont="1" applyFill="1" applyBorder="1" applyAlignment="1">
      <alignment horizontal="right"/>
    </xf>
    <xf numFmtId="0" fontId="10" fillId="2" borderId="18" xfId="0" applyFont="1" applyFill="1" applyBorder="1" applyAlignment="1">
      <alignment horizontal="right"/>
    </xf>
    <xf numFmtId="0" fontId="10" fillId="2" borderId="17" xfId="0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/>
    </xf>
    <xf numFmtId="4" fontId="11" fillId="2" borderId="40" xfId="0" applyNumberFormat="1" applyFont="1" applyFill="1" applyBorder="1" applyAlignment="1">
      <alignment horizontal="right"/>
    </xf>
    <xf numFmtId="0" fontId="8" fillId="0" borderId="34" xfId="0" applyFont="1" applyBorder="1"/>
    <xf numFmtId="0" fontId="8" fillId="0" borderId="32" xfId="0" applyFont="1" applyBorder="1"/>
    <xf numFmtId="0" fontId="8" fillId="0" borderId="26" xfId="0" applyFont="1" applyBorder="1"/>
    <xf numFmtId="3" fontId="8" fillId="0" borderId="33" xfId="0" applyNumberFormat="1" applyFont="1" applyBorder="1" applyAlignment="1">
      <alignment horizontal="right"/>
    </xf>
    <xf numFmtId="165" fontId="8" fillId="0" borderId="12" xfId="0" applyNumberFormat="1" applyFont="1" applyBorder="1" applyAlignment="1">
      <alignment horizontal="right"/>
    </xf>
    <xf numFmtId="3" fontId="8" fillId="0" borderId="42" xfId="0" applyNumberFormat="1" applyFont="1" applyBorder="1" applyAlignment="1">
      <alignment horizontal="right"/>
    </xf>
    <xf numFmtId="4" fontId="8" fillId="0" borderId="32" xfId="0" applyNumberFormat="1" applyFont="1" applyBorder="1" applyAlignment="1">
      <alignment horizontal="right"/>
    </xf>
    <xf numFmtId="3" fontId="8" fillId="0" borderId="26" xfId="0" applyNumberFormat="1" applyFont="1" applyBorder="1" applyAlignment="1">
      <alignment horizontal="right"/>
    </xf>
    <xf numFmtId="0" fontId="0" fillId="2" borderId="36" xfId="0" applyFill="1" applyBorder="1"/>
    <xf numFmtId="0" fontId="7" fillId="2" borderId="37" xfId="0" applyFont="1" applyFill="1" applyBorder="1"/>
    <xf numFmtId="0" fontId="0" fillId="2" borderId="37" xfId="0" applyFill="1" applyBorder="1"/>
    <xf numFmtId="4" fontId="0" fillId="2" borderId="53" xfId="0" applyNumberFormat="1" applyFill="1" applyBorder="1"/>
    <xf numFmtId="4" fontId="0" fillId="2" borderId="36" xfId="0" applyNumberFormat="1" applyFill="1" applyBorder="1"/>
    <xf numFmtId="4" fontId="0" fillId="2" borderId="37" xfId="0" applyNumberFormat="1" applyFill="1" applyBorder="1"/>
    <xf numFmtId="3" fontId="3" fillId="0" borderId="0" xfId="0" applyNumberFormat="1" applyFont="1"/>
    <xf numFmtId="4" fontId="3" fillId="0" borderId="0" xfId="0" applyNumberFormat="1" applyFont="1"/>
    <xf numFmtId="0" fontId="13" fillId="0" borderId="0" xfId="1"/>
    <xf numFmtId="0" fontId="15" fillId="0" borderId="0" xfId="1" applyFont="1" applyAlignment="1">
      <alignment horizontal="centerContinuous"/>
    </xf>
    <xf numFmtId="0" fontId="16" fillId="0" borderId="0" xfId="1" applyFont="1" applyAlignment="1">
      <alignment horizontal="centerContinuous"/>
    </xf>
    <xf numFmtId="0" fontId="16" fillId="0" borderId="0" xfId="1" applyFont="1" applyAlignment="1">
      <alignment horizontal="right"/>
    </xf>
    <xf numFmtId="0" fontId="3" fillId="0" borderId="46" xfId="1" applyFont="1" applyBorder="1" applyAlignment="1">
      <alignment horizontal="right"/>
    </xf>
    <xf numFmtId="0" fontId="13" fillId="0" borderId="45" xfId="1" applyBorder="1" applyAlignment="1">
      <alignment horizontal="left"/>
    </xf>
    <xf numFmtId="0" fontId="13" fillId="0" borderId="47" xfId="1" applyBorder="1"/>
    <xf numFmtId="0" fontId="3" fillId="0" borderId="0" xfId="1" applyFont="1"/>
    <xf numFmtId="0" fontId="13" fillId="0" borderId="0" xfId="1" applyFont="1"/>
    <xf numFmtId="0" fontId="13" fillId="0" borderId="0" xfId="1" applyAlignment="1">
      <alignment horizontal="right"/>
    </xf>
    <xf numFmtId="0" fontId="13" fillId="0" borderId="0" xfId="1" applyAlignment="1"/>
    <xf numFmtId="49" fontId="17" fillId="2" borderId="12" xfId="1" applyNumberFormat="1" applyFont="1" applyFill="1" applyBorder="1"/>
    <xf numFmtId="0" fontId="17" fillId="2" borderId="3" xfId="1" applyFont="1" applyFill="1" applyBorder="1" applyAlignment="1">
      <alignment horizontal="center"/>
    </xf>
    <xf numFmtId="0" fontId="17" fillId="2" borderId="3" xfId="1" applyNumberFormat="1" applyFont="1" applyFill="1" applyBorder="1" applyAlignment="1">
      <alignment horizontal="center"/>
    </xf>
    <xf numFmtId="0" fontId="17" fillId="2" borderId="12" xfId="1" applyFont="1" applyFill="1" applyBorder="1" applyAlignment="1">
      <alignment horizontal="center"/>
    </xf>
    <xf numFmtId="0" fontId="7" fillId="0" borderId="15" xfId="1" applyFont="1" applyBorder="1" applyAlignment="1">
      <alignment horizontal="center"/>
    </xf>
    <xf numFmtId="49" fontId="7" fillId="0" borderId="15" xfId="1" applyNumberFormat="1" applyFont="1" applyBorder="1" applyAlignment="1">
      <alignment horizontal="left"/>
    </xf>
    <xf numFmtId="0" fontId="7" fillId="0" borderId="1" xfId="1" applyFont="1" applyBorder="1"/>
    <xf numFmtId="0" fontId="13" fillId="0" borderId="2" xfId="1" applyBorder="1" applyAlignment="1">
      <alignment horizontal="center"/>
    </xf>
    <xf numFmtId="0" fontId="13" fillId="0" borderId="2" xfId="1" applyNumberFormat="1" applyBorder="1" applyAlignment="1">
      <alignment horizontal="right"/>
    </xf>
    <xf numFmtId="0" fontId="13" fillId="0" borderId="3" xfId="1" applyNumberFormat="1" applyBorder="1"/>
    <xf numFmtId="0" fontId="13" fillId="0" borderId="0" xfId="1" applyNumberFormat="1"/>
    <xf numFmtId="0" fontId="18" fillId="0" borderId="0" xfId="1" applyFont="1"/>
    <xf numFmtId="0" fontId="12" fillId="0" borderId="14" xfId="1" applyFont="1" applyBorder="1" applyAlignment="1">
      <alignment horizontal="center" vertical="top"/>
    </xf>
    <xf numFmtId="49" fontId="12" fillId="0" borderId="14" xfId="1" applyNumberFormat="1" applyFont="1" applyBorder="1" applyAlignment="1">
      <alignment horizontal="left" vertical="top"/>
    </xf>
    <xf numFmtId="0" fontId="12" fillId="0" borderId="14" xfId="1" applyFont="1" applyBorder="1" applyAlignment="1">
      <alignment vertical="top" wrapText="1"/>
    </xf>
    <xf numFmtId="49" fontId="19" fillId="0" borderId="14" xfId="1" applyNumberFormat="1" applyFont="1" applyBorder="1" applyAlignment="1">
      <alignment horizontal="center" shrinkToFit="1"/>
    </xf>
    <xf numFmtId="4" fontId="19" fillId="0" borderId="14" xfId="1" applyNumberFormat="1" applyFont="1" applyBorder="1" applyAlignment="1">
      <alignment horizontal="right"/>
    </xf>
    <xf numFmtId="4" fontId="19" fillId="0" borderId="14" xfId="1" applyNumberFormat="1" applyFont="1" applyBorder="1"/>
    <xf numFmtId="0" fontId="20" fillId="0" borderId="0" xfId="1" applyFont="1"/>
    <xf numFmtId="0" fontId="3" fillId="0" borderId="15" xfId="1" applyFont="1" applyBorder="1" applyAlignment="1">
      <alignment horizontal="center"/>
    </xf>
    <xf numFmtId="0" fontId="21" fillId="0" borderId="0" xfId="1" applyFont="1" applyAlignment="1">
      <alignment wrapText="1"/>
    </xf>
    <xf numFmtId="49" fontId="3" fillId="0" borderId="15" xfId="1" applyNumberFormat="1" applyFont="1" applyBorder="1" applyAlignment="1">
      <alignment horizontal="right"/>
    </xf>
    <xf numFmtId="4" fontId="22" fillId="5" borderId="54" xfId="1" applyNumberFormat="1" applyFont="1" applyFill="1" applyBorder="1" applyAlignment="1">
      <alignment horizontal="right" wrapText="1"/>
    </xf>
    <xf numFmtId="0" fontId="22" fillId="5" borderId="4" xfId="1" applyFont="1" applyFill="1" applyBorder="1" applyAlignment="1">
      <alignment horizontal="left" wrapText="1"/>
    </xf>
    <xf numFmtId="0" fontId="22" fillId="0" borderId="5" xfId="0" applyFont="1" applyBorder="1" applyAlignment="1">
      <alignment horizontal="right"/>
    </xf>
    <xf numFmtId="0" fontId="13" fillId="2" borderId="12" xfId="1" applyFill="1" applyBorder="1" applyAlignment="1">
      <alignment horizontal="center"/>
    </xf>
    <xf numFmtId="49" fontId="24" fillId="2" borderId="12" xfId="1" applyNumberFormat="1" applyFont="1" applyFill="1" applyBorder="1" applyAlignment="1">
      <alignment horizontal="left"/>
    </xf>
    <xf numFmtId="0" fontId="24" fillId="2" borderId="1" xfId="1" applyFont="1" applyFill="1" applyBorder="1"/>
    <xf numFmtId="0" fontId="13" fillId="2" borderId="2" xfId="1" applyFill="1" applyBorder="1" applyAlignment="1">
      <alignment horizontal="center"/>
    </xf>
    <xf numFmtId="4" fontId="13" fillId="2" borderId="2" xfId="1" applyNumberFormat="1" applyFill="1" applyBorder="1" applyAlignment="1">
      <alignment horizontal="right"/>
    </xf>
    <xf numFmtId="4" fontId="13" fillId="2" borderId="3" xfId="1" applyNumberFormat="1" applyFill="1" applyBorder="1" applyAlignment="1">
      <alignment horizontal="right"/>
    </xf>
    <xf numFmtId="4" fontId="7" fillId="2" borderId="12" xfId="1" applyNumberFormat="1" applyFont="1" applyFill="1" applyBorder="1"/>
    <xf numFmtId="3" fontId="13" fillId="0" borderId="0" xfId="1" applyNumberFormat="1"/>
    <xf numFmtId="0" fontId="13" fillId="0" borderId="0" xfId="1" applyBorder="1"/>
    <xf numFmtId="0" fontId="25" fillId="0" borderId="0" xfId="1" applyFont="1" applyAlignment="1"/>
    <xf numFmtId="0" fontId="26" fillId="0" borderId="0" xfId="1" applyFont="1" applyBorder="1"/>
    <xf numFmtId="3" fontId="26" fillId="0" borderId="0" xfId="1" applyNumberFormat="1" applyFont="1" applyBorder="1" applyAlignment="1">
      <alignment horizontal="right"/>
    </xf>
    <xf numFmtId="4" fontId="26" fillId="0" borderId="0" xfId="1" applyNumberFormat="1" applyFont="1" applyBorder="1"/>
    <xf numFmtId="0" fontId="25" fillId="0" borderId="0" xfId="1" applyFont="1" applyBorder="1" applyAlignment="1"/>
    <xf numFmtId="0" fontId="13" fillId="0" borderId="0" xfId="1" applyBorder="1" applyAlignment="1">
      <alignment horizontal="right"/>
    </xf>
    <xf numFmtId="49" fontId="3" fillId="0" borderId="23" xfId="0" applyNumberFormat="1" applyFont="1" applyBorder="1"/>
    <xf numFmtId="3" fontId="8" fillId="0" borderId="5" xfId="0" applyNumberFormat="1" applyFont="1" applyBorder="1"/>
    <xf numFmtId="3" fontId="8" fillId="0" borderId="15" xfId="0" applyNumberFormat="1" applyFont="1" applyBorder="1"/>
    <xf numFmtId="3" fontId="8" fillId="0" borderId="55" xfId="0" applyNumberFormat="1" applyFont="1" applyBorder="1"/>
    <xf numFmtId="0" fontId="27" fillId="0" borderId="0" xfId="2" applyProtection="1"/>
    <xf numFmtId="0" fontId="27" fillId="0" borderId="0" xfId="2" applyAlignment="1" applyProtection="1">
      <alignment horizontal="center" vertical="center"/>
    </xf>
    <xf numFmtId="0" fontId="28" fillId="0" borderId="0" xfId="2" applyFont="1" applyAlignment="1" applyProtection="1">
      <alignment horizontal="center" vertic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7" fillId="0" borderId="0" xfId="2" applyFill="1" applyProtection="1"/>
    <xf numFmtId="0" fontId="33" fillId="0" borderId="0" xfId="2" applyFont="1" applyAlignment="1" applyProtection="1">
      <alignment horizontal="right" indent="1"/>
    </xf>
    <xf numFmtId="0" fontId="34" fillId="0" borderId="0" xfId="2" applyFont="1" applyFill="1" applyAlignment="1" applyProtection="1">
      <alignment horizontal="center" vertical="center"/>
    </xf>
    <xf numFmtId="0" fontId="35" fillId="0" borderId="0" xfId="2" applyFont="1" applyFill="1" applyAlignment="1" applyProtection="1">
      <alignment horizontal="center" vertical="center"/>
    </xf>
    <xf numFmtId="0" fontId="36" fillId="0" borderId="0" xfId="2" applyFont="1" applyAlignment="1" applyProtection="1">
      <alignment horizontal="left" vertical="center"/>
    </xf>
    <xf numFmtId="0" fontId="37" fillId="0" borderId="0" xfId="2" applyFont="1" applyFill="1" applyAlignment="1" applyProtection="1">
      <alignment horizontal="left" vertical="center"/>
    </xf>
    <xf numFmtId="0" fontId="36" fillId="0" borderId="0" xfId="2" applyFont="1" applyAlignment="1" applyProtection="1">
      <alignment horizontal="right" vertical="center" indent="1"/>
    </xf>
    <xf numFmtId="49" fontId="38" fillId="0" borderId="0" xfId="2" applyNumberFormat="1" applyFont="1" applyFill="1" applyAlignment="1" applyProtection="1">
      <alignment horizontal="left" vertical="center"/>
    </xf>
    <xf numFmtId="49" fontId="27" fillId="2" borderId="67" xfId="3" applyNumberFormat="1" applyFont="1" applyFill="1" applyBorder="1" applyAlignment="1">
      <alignment horizontal="center" vertical="center"/>
    </xf>
    <xf numFmtId="49" fontId="27" fillId="2" borderId="50" xfId="3" applyNumberFormat="1" applyFont="1" applyFill="1" applyBorder="1" applyAlignment="1">
      <alignment horizontal="center" vertical="center"/>
    </xf>
    <xf numFmtId="49" fontId="39" fillId="2" borderId="51" xfId="3" applyNumberFormat="1" applyFont="1" applyFill="1" applyBorder="1" applyAlignment="1">
      <alignment horizontal="center" vertical="center" wrapText="1"/>
    </xf>
    <xf numFmtId="0" fontId="27" fillId="0" borderId="0" xfId="3" applyAlignment="1">
      <alignment horizontal="center" vertical="center"/>
    </xf>
    <xf numFmtId="49" fontId="40" fillId="0" borderId="0" xfId="3" applyNumberFormat="1" applyFont="1" applyAlignment="1">
      <alignment vertical="center"/>
    </xf>
    <xf numFmtId="3" fontId="27" fillId="0" borderId="12" xfId="3" applyNumberFormat="1" applyFont="1" applyBorder="1" applyAlignment="1">
      <alignment horizontal="center" vertical="center"/>
    </xf>
    <xf numFmtId="49" fontId="27" fillId="0" borderId="12" xfId="3" applyNumberFormat="1" applyFont="1" applyBorder="1" applyAlignment="1">
      <alignment vertical="center"/>
    </xf>
    <xf numFmtId="3" fontId="27" fillId="0" borderId="12" xfId="3" applyNumberFormat="1" applyFont="1" applyBorder="1" applyAlignment="1" applyProtection="1">
      <alignment horizontal="right" vertical="center"/>
    </xf>
    <xf numFmtId="49" fontId="39" fillId="0" borderId="12" xfId="3" applyNumberFormat="1" applyFont="1" applyBorder="1" applyAlignment="1">
      <alignment vertical="center"/>
    </xf>
    <xf numFmtId="3" fontId="27" fillId="0" borderId="12" xfId="3" applyNumberFormat="1" applyFont="1" applyBorder="1" applyAlignment="1" applyProtection="1">
      <alignment horizontal="right" vertical="center"/>
      <protection locked="0"/>
    </xf>
    <xf numFmtId="0" fontId="39" fillId="0" borderId="2" xfId="3" applyFont="1" applyBorder="1"/>
    <xf numFmtId="3" fontId="27" fillId="0" borderId="12" xfId="3" applyNumberFormat="1" applyBorder="1" applyAlignment="1">
      <alignment horizontal="right" vertical="center"/>
    </xf>
    <xf numFmtId="49" fontId="27" fillId="0" borderId="0" xfId="3" applyNumberFormat="1"/>
    <xf numFmtId="3" fontId="27" fillId="0" borderId="0" xfId="3" applyNumberFormat="1" applyAlignment="1">
      <alignment horizontal="right"/>
    </xf>
    <xf numFmtId="49" fontId="39" fillId="2" borderId="67" xfId="3" applyNumberFormat="1" applyFont="1" applyFill="1" applyBorder="1" applyAlignment="1">
      <alignment horizontal="center" vertical="center"/>
    </xf>
    <xf numFmtId="0" fontId="41" fillId="2" borderId="50" xfId="3" applyNumberFormat="1" applyFont="1" applyFill="1" applyBorder="1" applyAlignment="1">
      <alignment horizontal="left" vertical="center" indent="1"/>
    </xf>
    <xf numFmtId="3" fontId="41" fillId="2" borderId="51" xfId="3" applyNumberFormat="1" applyFont="1" applyFill="1" applyBorder="1" applyAlignment="1">
      <alignment horizontal="right" vertical="center"/>
    </xf>
    <xf numFmtId="49" fontId="41" fillId="2" borderId="50" xfId="3" applyNumberFormat="1" applyFont="1" applyFill="1" applyBorder="1" applyAlignment="1">
      <alignment horizontal="left" vertical="center" indent="1"/>
    </xf>
    <xf numFmtId="0" fontId="27" fillId="0" borderId="0" xfId="3" applyFill="1" applyBorder="1" applyAlignment="1">
      <alignment horizontal="right" wrapText="1" indent="1"/>
    </xf>
    <xf numFmtId="0" fontId="27" fillId="0" borderId="0" xfId="3" applyFill="1" applyBorder="1" applyAlignment="1">
      <alignment horizontal="right" vertical="top" wrapText="1" indent="1"/>
    </xf>
    <xf numFmtId="49" fontId="27" fillId="0" borderId="69" xfId="3" applyNumberFormat="1" applyBorder="1"/>
    <xf numFmtId="3" fontId="27" fillId="0" borderId="69" xfId="3" applyNumberFormat="1" applyBorder="1" applyAlignment="1" applyProtection="1">
      <alignment horizontal="left" indent="1"/>
      <protection locked="0"/>
    </xf>
    <xf numFmtId="3" fontId="27" fillId="0" borderId="69" xfId="3" applyNumberFormat="1" applyBorder="1" applyProtection="1">
      <protection locked="0"/>
    </xf>
    <xf numFmtId="3" fontId="27" fillId="0" borderId="0" xfId="3" applyNumberFormat="1"/>
    <xf numFmtId="49" fontId="33" fillId="2" borderId="67" xfId="3" applyNumberFormat="1" applyFont="1" applyFill="1" applyBorder="1" applyAlignment="1">
      <alignment horizontal="center" vertical="center"/>
    </xf>
    <xf numFmtId="49" fontId="33" fillId="2" borderId="50" xfId="3" applyNumberFormat="1" applyFont="1" applyFill="1" applyBorder="1" applyAlignment="1">
      <alignment horizontal="center" vertical="center"/>
    </xf>
    <xf numFmtId="49" fontId="42" fillId="2" borderId="51" xfId="3" applyNumberFormat="1" applyFont="1" applyFill="1" applyBorder="1" applyAlignment="1">
      <alignment horizontal="center" vertical="center" wrapText="1"/>
    </xf>
    <xf numFmtId="49" fontId="43" fillId="0" borderId="0" xfId="3" applyNumberFormat="1" applyFont="1" applyAlignment="1">
      <alignment vertical="center"/>
    </xf>
    <xf numFmtId="49" fontId="42" fillId="0" borderId="12" xfId="3" applyNumberFormat="1" applyFont="1" applyBorder="1" applyAlignment="1">
      <alignment horizontal="center" vertical="center" wrapText="1"/>
    </xf>
    <xf numFmtId="49" fontId="42" fillId="0" borderId="12" xfId="3" applyNumberFormat="1" applyFont="1" applyBorder="1" applyAlignment="1">
      <alignment vertical="center" wrapText="1"/>
    </xf>
    <xf numFmtId="3" fontId="42" fillId="0" borderId="12" xfId="3" applyNumberFormat="1" applyFont="1" applyBorder="1" applyAlignment="1" applyProtection="1">
      <alignment vertical="center" wrapText="1"/>
      <protection locked="0"/>
    </xf>
    <xf numFmtId="49" fontId="42" fillId="0" borderId="0" xfId="3" applyNumberFormat="1" applyFont="1" applyBorder="1" applyAlignment="1">
      <alignment horizontal="center" vertical="center"/>
    </xf>
    <xf numFmtId="49" fontId="42" fillId="0" borderId="0" xfId="3" applyNumberFormat="1" applyFont="1" applyBorder="1" applyAlignment="1">
      <alignment vertical="center"/>
    </xf>
    <xf numFmtId="3" fontId="42" fillId="0" borderId="0" xfId="3" applyNumberFormat="1" applyFont="1" applyBorder="1" applyAlignment="1">
      <alignment vertical="center"/>
    </xf>
    <xf numFmtId="49" fontId="44" fillId="2" borderId="1" xfId="3" applyNumberFormat="1" applyFont="1" applyFill="1" applyBorder="1" applyAlignment="1">
      <alignment horizontal="center" vertical="center"/>
    </xf>
    <xf numFmtId="49" fontId="44" fillId="2" borderId="2" xfId="3" applyNumberFormat="1" applyFont="1" applyFill="1" applyBorder="1" applyAlignment="1">
      <alignment vertical="center"/>
    </xf>
    <xf numFmtId="49" fontId="44" fillId="2" borderId="2" xfId="3" applyNumberFormat="1" applyFont="1" applyFill="1" applyBorder="1" applyAlignment="1">
      <alignment horizontal="center" vertical="center"/>
    </xf>
    <xf numFmtId="3" fontId="44" fillId="2" borderId="70" xfId="3" applyNumberFormat="1" applyFont="1" applyFill="1" applyBorder="1" applyAlignment="1">
      <alignment vertical="center"/>
    </xf>
    <xf numFmtId="0" fontId="27" fillId="0" borderId="12" xfId="3" applyBorder="1" applyAlignment="1">
      <alignment horizontal="center"/>
    </xf>
    <xf numFmtId="0" fontId="45" fillId="0" borderId="14" xfId="1" applyFont="1" applyBorder="1" applyAlignment="1">
      <alignment horizontal="center" vertical="top"/>
    </xf>
    <xf numFmtId="49" fontId="45" fillId="0" borderId="14" xfId="1" applyNumberFormat="1" applyFont="1" applyBorder="1" applyAlignment="1">
      <alignment horizontal="left" vertical="top"/>
    </xf>
    <xf numFmtId="0" fontId="45" fillId="0" borderId="14" xfId="1" applyFont="1" applyBorder="1" applyAlignment="1">
      <alignment vertical="top" wrapText="1"/>
    </xf>
    <xf numFmtId="49" fontId="45" fillId="0" borderId="14" xfId="1" applyNumberFormat="1" applyFont="1" applyBorder="1" applyAlignment="1">
      <alignment horizontal="center" shrinkToFit="1"/>
    </xf>
    <xf numFmtId="4" fontId="45" fillId="0" borderId="14" xfId="1" applyNumberFormat="1" applyFont="1" applyBorder="1" applyAlignment="1">
      <alignment horizontal="right"/>
    </xf>
    <xf numFmtId="4" fontId="45" fillId="0" borderId="14" xfId="1" applyNumberFormat="1" applyFont="1" applyBorder="1"/>
    <xf numFmtId="49" fontId="46" fillId="0" borderId="15" xfId="1" applyNumberFormat="1" applyFont="1" applyBorder="1" applyAlignment="1">
      <alignment horizontal="right"/>
    </xf>
    <xf numFmtId="4" fontId="45" fillId="5" borderId="54" xfId="1" applyNumberFormat="1" applyFont="1" applyFill="1" applyBorder="1" applyAlignment="1">
      <alignment horizontal="right" wrapText="1"/>
    </xf>
    <xf numFmtId="0" fontId="45" fillId="5" borderId="4" xfId="1" applyFont="1" applyFill="1" applyBorder="1" applyAlignment="1">
      <alignment horizontal="left" wrapText="1"/>
    </xf>
    <xf numFmtId="0" fontId="45" fillId="0" borderId="5" xfId="0" applyFont="1" applyBorder="1" applyAlignment="1">
      <alignment horizontal="right"/>
    </xf>
    <xf numFmtId="0" fontId="46" fillId="0" borderId="15" xfId="1" applyFont="1" applyBorder="1" applyAlignment="1">
      <alignment horizontal="center"/>
    </xf>
    <xf numFmtId="4" fontId="48" fillId="0" borderId="0" xfId="1" applyNumberFormat="1" applyFont="1"/>
    <xf numFmtId="0" fontId="12" fillId="7" borderId="14" xfId="1" applyFont="1" applyFill="1" applyBorder="1" applyAlignment="1">
      <alignment vertical="top" wrapText="1"/>
    </xf>
    <xf numFmtId="49" fontId="19" fillId="7" borderId="14" xfId="1" applyNumberFormat="1" applyFont="1" applyFill="1" applyBorder="1" applyAlignment="1">
      <alignment horizontal="center" shrinkToFit="1"/>
    </xf>
    <xf numFmtId="4" fontId="19" fillId="7" borderId="14" xfId="1" applyNumberFormat="1" applyFont="1" applyFill="1" applyBorder="1" applyAlignment="1">
      <alignment horizontal="right"/>
    </xf>
    <xf numFmtId="4" fontId="19" fillId="7" borderId="14" xfId="1" applyNumberFormat="1" applyFont="1" applyFill="1" applyBorder="1"/>
    <xf numFmtId="0" fontId="45" fillId="7" borderId="14" xfId="1" applyFont="1" applyFill="1" applyBorder="1" applyAlignment="1">
      <alignment horizontal="center" vertical="top"/>
    </xf>
    <xf numFmtId="49" fontId="45" fillId="7" borderId="14" xfId="1" applyNumberFormat="1" applyFont="1" applyFill="1" applyBorder="1" applyAlignment="1">
      <alignment horizontal="left" vertical="top"/>
    </xf>
    <xf numFmtId="0" fontId="45" fillId="7" borderId="14" xfId="1" applyFont="1" applyFill="1" applyBorder="1" applyAlignment="1">
      <alignment vertical="top" wrapText="1"/>
    </xf>
    <xf numFmtId="49" fontId="45" fillId="7" borderId="14" xfId="1" applyNumberFormat="1" applyFont="1" applyFill="1" applyBorder="1" applyAlignment="1">
      <alignment horizontal="center" shrinkToFit="1"/>
    </xf>
    <xf numFmtId="4" fontId="45" fillId="7" borderId="14" xfId="1" applyNumberFormat="1" applyFont="1" applyFill="1" applyBorder="1" applyAlignment="1">
      <alignment horizontal="right"/>
    </xf>
    <xf numFmtId="4" fontId="45" fillId="7" borderId="14" xfId="1" applyNumberFormat="1" applyFont="1" applyFill="1" applyBorder="1"/>
    <xf numFmtId="0" fontId="12" fillId="7" borderId="14" xfId="1" applyFont="1" applyFill="1" applyBorder="1" applyAlignment="1">
      <alignment horizontal="center" vertical="top"/>
    </xf>
    <xf numFmtId="49" fontId="12" fillId="7" borderId="14" xfId="1" applyNumberFormat="1" applyFont="1" applyFill="1" applyBorder="1" applyAlignment="1">
      <alignment horizontal="left" vertical="top"/>
    </xf>
    <xf numFmtId="0" fontId="45" fillId="0" borderId="14" xfId="1" applyFont="1" applyFill="1" applyBorder="1" applyAlignment="1">
      <alignment horizontal="center" vertical="top"/>
    </xf>
    <xf numFmtId="49" fontId="45" fillId="0" borderId="14" xfId="1" applyNumberFormat="1" applyFont="1" applyFill="1" applyBorder="1" applyAlignment="1">
      <alignment horizontal="left" vertical="top"/>
    </xf>
    <xf numFmtId="0" fontId="45" fillId="0" borderId="14" xfId="1" applyFont="1" applyFill="1" applyBorder="1" applyAlignment="1">
      <alignment vertical="top" wrapText="1"/>
    </xf>
    <xf numFmtId="49" fontId="45" fillId="0" borderId="14" xfId="1" applyNumberFormat="1" applyFont="1" applyFill="1" applyBorder="1" applyAlignment="1">
      <alignment horizontal="center" shrinkToFit="1"/>
    </xf>
    <xf numFmtId="4" fontId="45" fillId="0" borderId="14" xfId="1" applyNumberFormat="1" applyFont="1" applyFill="1" applyBorder="1" applyAlignment="1">
      <alignment horizontal="right"/>
    </xf>
    <xf numFmtId="4" fontId="45" fillId="0" borderId="14" xfId="1" applyNumberFormat="1" applyFont="1" applyFill="1" applyBorder="1"/>
    <xf numFmtId="0" fontId="35" fillId="0" borderId="0" xfId="2" applyFont="1" applyAlignment="1" applyProtection="1">
      <alignment horizontal="center" vertical="center" wrapText="1"/>
    </xf>
    <xf numFmtId="0" fontId="32" fillId="0" borderId="0" xfId="2" applyFont="1" applyFill="1" applyAlignment="1" applyProtection="1">
      <alignment horizontal="center" vertical="center" wrapText="1"/>
    </xf>
    <xf numFmtId="0" fontId="32" fillId="0" borderId="0" xfId="2" applyFont="1" applyAlignment="1" applyProtection="1">
      <alignment horizontal="center" vertical="center" wrapText="1"/>
    </xf>
    <xf numFmtId="0" fontId="27" fillId="0" borderId="68" xfId="3" applyBorder="1" applyAlignment="1">
      <alignment horizontal="left"/>
    </xf>
    <xf numFmtId="0" fontId="27" fillId="0" borderId="68" xfId="3" applyBorder="1" applyAlignment="1"/>
    <xf numFmtId="49" fontId="27" fillId="0" borderId="0" xfId="3" applyNumberFormat="1" applyAlignment="1">
      <alignment horizontal="left" vertical="top" wrapText="1"/>
    </xf>
    <xf numFmtId="4" fontId="0" fillId="0" borderId="7" xfId="0" applyNumberForma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4" fontId="0" fillId="0" borderId="9" xfId="0" applyNumberFormat="1" applyBorder="1" applyAlignment="1">
      <alignment horizontal="right" vertical="center"/>
    </xf>
    <xf numFmtId="4" fontId="0" fillId="0" borderId="56" xfId="0" applyNumberFormat="1" applyBorder="1" applyAlignment="1">
      <alignment horizontal="right" vertical="center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49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wrapText="1"/>
    </xf>
    <xf numFmtId="167" fontId="6" fillId="2" borderId="57" xfId="0" applyNumberFormat="1" applyFont="1" applyFill="1" applyBorder="1" applyAlignment="1">
      <alignment horizontal="right" indent="2"/>
    </xf>
    <xf numFmtId="167" fontId="6" fillId="2" borderId="53" xfId="0" applyNumberFormat="1" applyFont="1" applyFill="1" applyBorder="1" applyAlignment="1">
      <alignment horizontal="right" indent="2"/>
    </xf>
    <xf numFmtId="0" fontId="12" fillId="0" borderId="0" xfId="0" applyFont="1" applyAlignment="1">
      <alignment horizontal="left" vertical="top" wrapText="1"/>
    </xf>
    <xf numFmtId="0" fontId="0" fillId="0" borderId="36" xfId="0" applyBorder="1" applyAlignment="1">
      <alignment horizontal="center" shrinkToFit="1"/>
    </xf>
    <xf numFmtId="0" fontId="0" fillId="0" borderId="38" xfId="0" applyBorder="1" applyAlignment="1">
      <alignment horizontal="center" shrinkToFit="1"/>
    </xf>
    <xf numFmtId="167" fontId="0" fillId="0" borderId="1" xfId="0" applyNumberFormat="1" applyBorder="1" applyAlignment="1">
      <alignment horizontal="right" indent="2"/>
    </xf>
    <xf numFmtId="167" fontId="0" fillId="0" borderId="25" xfId="0" applyNumberFormat="1" applyBorder="1" applyAlignment="1">
      <alignment horizontal="right" indent="2"/>
    </xf>
    <xf numFmtId="0" fontId="9" fillId="0" borderId="12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2" xfId="0" applyFont="1" applyBorder="1" applyAlignment="1">
      <alignment horizontal="center"/>
    </xf>
    <xf numFmtId="0" fontId="13" fillId="0" borderId="58" xfId="1" applyFont="1" applyBorder="1" applyAlignment="1">
      <alignment horizontal="center"/>
    </xf>
    <xf numFmtId="0" fontId="13" fillId="0" borderId="59" xfId="1" applyFont="1" applyBorder="1" applyAlignment="1">
      <alignment horizontal="center"/>
    </xf>
    <xf numFmtId="0" fontId="13" fillId="0" borderId="60" xfId="1" applyFont="1" applyBorder="1" applyAlignment="1">
      <alignment horizontal="center"/>
    </xf>
    <xf numFmtId="0" fontId="13" fillId="0" borderId="61" xfId="1" applyFont="1" applyBorder="1" applyAlignment="1">
      <alignment horizontal="center"/>
    </xf>
    <xf numFmtId="0" fontId="13" fillId="0" borderId="62" xfId="1" applyFont="1" applyBorder="1" applyAlignment="1">
      <alignment horizontal="left"/>
    </xf>
    <xf numFmtId="0" fontId="13" fillId="0" borderId="48" xfId="1" applyFont="1" applyBorder="1" applyAlignment="1">
      <alignment horizontal="left"/>
    </xf>
    <xf numFmtId="0" fontId="13" fillId="0" borderId="63" xfId="1" applyFont="1" applyBorder="1" applyAlignment="1">
      <alignment horizontal="left"/>
    </xf>
    <xf numFmtId="3" fontId="7" fillId="2" borderId="37" xfId="0" applyNumberFormat="1" applyFont="1" applyFill="1" applyBorder="1" applyAlignment="1">
      <alignment horizontal="right"/>
    </xf>
    <xf numFmtId="3" fontId="7" fillId="2" borderId="53" xfId="0" applyNumberFormat="1" applyFont="1" applyFill="1" applyBorder="1" applyAlignment="1">
      <alignment horizontal="right"/>
    </xf>
    <xf numFmtId="49" fontId="22" fillId="5" borderId="64" xfId="1" applyNumberFormat="1" applyFont="1" applyFill="1" applyBorder="1" applyAlignment="1">
      <alignment horizontal="left" wrapText="1"/>
    </xf>
    <xf numFmtId="49" fontId="23" fillId="0" borderId="65" xfId="0" applyNumberFormat="1" applyFont="1" applyBorder="1" applyAlignment="1">
      <alignment horizontal="left" wrapText="1"/>
    </xf>
    <xf numFmtId="49" fontId="45" fillId="5" borderId="64" xfId="1" applyNumberFormat="1" applyFont="1" applyFill="1" applyBorder="1" applyAlignment="1">
      <alignment horizontal="left" wrapText="1"/>
    </xf>
    <xf numFmtId="49" fontId="47" fillId="0" borderId="65" xfId="0" applyNumberFormat="1" applyFont="1" applyBorder="1" applyAlignment="1">
      <alignment horizontal="left" wrapText="1"/>
    </xf>
    <xf numFmtId="0" fontId="14" fillId="0" borderId="0" xfId="1" applyFont="1" applyAlignment="1">
      <alignment horizontal="center"/>
    </xf>
    <xf numFmtId="49" fontId="13" fillId="0" borderId="60" xfId="1" applyNumberFormat="1" applyFont="1" applyBorder="1" applyAlignment="1">
      <alignment horizontal="center"/>
    </xf>
    <xf numFmtId="0" fontId="13" fillId="0" borderId="62" xfId="1" applyBorder="1" applyAlignment="1">
      <alignment horizontal="center" shrinkToFit="1"/>
    </xf>
    <xf numFmtId="0" fontId="13" fillId="0" borderId="48" xfId="1" applyBorder="1" applyAlignment="1">
      <alignment horizontal="center" shrinkToFit="1"/>
    </xf>
    <xf numFmtId="0" fontId="13" fillId="0" borderId="63" xfId="1" applyBorder="1" applyAlignment="1">
      <alignment horizontal="center" shrinkToFit="1"/>
    </xf>
    <xf numFmtId="49" fontId="3" fillId="7" borderId="15" xfId="1" applyNumberFormat="1" applyFont="1" applyFill="1" applyBorder="1" applyAlignment="1">
      <alignment horizontal="right"/>
    </xf>
    <xf numFmtId="49" fontId="22" fillId="8" borderId="64" xfId="1" applyNumberFormat="1" applyFont="1" applyFill="1" applyBorder="1" applyAlignment="1">
      <alignment horizontal="left" wrapText="1"/>
    </xf>
    <xf numFmtId="49" fontId="23" fillId="7" borderId="65" xfId="0" applyNumberFormat="1" applyFont="1" applyFill="1" applyBorder="1" applyAlignment="1">
      <alignment horizontal="left" wrapText="1"/>
    </xf>
    <xf numFmtId="4" fontId="22" fillId="8" borderId="54" xfId="1" applyNumberFormat="1" applyFont="1" applyFill="1" applyBorder="1" applyAlignment="1">
      <alignment horizontal="right" wrapText="1"/>
    </xf>
    <xf numFmtId="0" fontId="3" fillId="7" borderId="15" xfId="1" applyFont="1" applyFill="1" applyBorder="1" applyAlignment="1">
      <alignment horizontal="center"/>
    </xf>
  </cellXfs>
  <cellStyles count="5">
    <cellStyle name="Normální" xfId="0" builtinId="0"/>
    <cellStyle name="normální 2" xfId="3"/>
    <cellStyle name="normální_ČOV Kravaře_ZDS_VV_show" xfId="2"/>
    <cellStyle name="normální_POL.XLS" xfId="1"/>
    <cellStyle name="Podhlavička" xfId="4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1371600</xdr:colOff>
      <xdr:row>8</xdr:row>
      <xdr:rowOff>142875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0" y="2181225"/>
          <a:ext cx="5800725" cy="180022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800100</xdr:colOff>
      <xdr:row>0</xdr:row>
      <xdr:rowOff>57150</xdr:rowOff>
    </xdr:from>
    <xdr:to>
      <xdr:col>1</xdr:col>
      <xdr:colOff>2247900</xdr:colOff>
      <xdr:row>2</xdr:row>
      <xdr:rowOff>57150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8571"/>
        <a:stretch>
          <a:fillRect/>
        </a:stretch>
      </xdr:blipFill>
      <xdr:spPr bwMode="auto">
        <a:xfrm>
          <a:off x="2181225" y="57150"/>
          <a:ext cx="1447800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581025</xdr:colOff>
      <xdr:row>10</xdr:row>
      <xdr:rowOff>161925</xdr:rowOff>
    </xdr:from>
    <xdr:to>
      <xdr:col>1</xdr:col>
      <xdr:colOff>2276475</xdr:colOff>
      <xdr:row>10</xdr:row>
      <xdr:rowOff>876300</xdr:rowOff>
    </xdr:to>
    <xdr:pic>
      <xdr:nvPicPr>
        <xdr:cNvPr id="4" name="obrázek 9" descr="SMV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62150" y="4943475"/>
          <a:ext cx="16954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V%20ARCHIV,%20FOTKY\2008\003108_MORAVANY%20-%20Intenzifikace%20&#268;OV%20-%20ZDS\4_STRUKTURA%20PROJEKTU\SVAZEK%204%20V&#221;KAZ%20V&#221;M&#282;R\SVAZEK%204%20V&#221;KAZ%20V&#221;M&#282;R%20v&#269;.%20cen\Moravany%20rozpo&#269;et%20-%20&#268;OV%20kompletn&#2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Stavba"/>
      <sheetName val="SO 01"/>
      <sheetName val="SO 02"/>
      <sheetName val="SO 03"/>
      <sheetName val="SO 04.1"/>
      <sheetName val="SO 04.2"/>
      <sheetName val="SO 05"/>
      <sheetName val="SO 06"/>
      <sheetName val="SO 07"/>
      <sheetName val="SO 08"/>
      <sheetName val="SO 09 Rekapitulace"/>
      <sheetName val="SO 09 Rozpočet"/>
      <sheetName val="SO 09Parametry"/>
      <sheetName val="SO 10"/>
      <sheetName val="SO 11"/>
      <sheetName val="SO 12"/>
      <sheetName val="SO 13"/>
      <sheetName val="SO 14"/>
      <sheetName val="PS 01"/>
      <sheetName val="PS 02_1"/>
      <sheetName val="PS_02_2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18"/>
  <sheetViews>
    <sheetView showZeros="0" view="pageBreakPreview" zoomScaleNormal="100" workbookViewId="0"/>
  </sheetViews>
  <sheetFormatPr defaultRowHeight="12.75" x14ac:dyDescent="0.2"/>
  <cols>
    <col min="1" max="1" width="20.7109375" style="276" customWidth="1"/>
    <col min="2" max="2" width="45.7109375" style="276" customWidth="1"/>
    <col min="3" max="3" width="20.7109375" style="276" customWidth="1"/>
    <col min="4" max="16384" width="9.140625" style="276"/>
  </cols>
  <sheetData>
    <row r="1" spans="1:3" ht="99.95" customHeight="1" x14ac:dyDescent="0.2">
      <c r="B1" s="277"/>
    </row>
    <row r="2" spans="1:3" ht="18" customHeight="1" x14ac:dyDescent="0.2">
      <c r="B2" s="278"/>
    </row>
    <row r="3" spans="1:3" ht="18" customHeight="1" x14ac:dyDescent="0.3">
      <c r="B3" s="279" t="s">
        <v>600</v>
      </c>
    </row>
    <row r="4" spans="1:3" ht="18" customHeight="1" x14ac:dyDescent="0.3">
      <c r="B4" s="280" t="s">
        <v>601</v>
      </c>
    </row>
    <row r="5" spans="1:3" ht="18" customHeight="1" x14ac:dyDescent="0.3">
      <c r="B5" s="281" t="s">
        <v>602</v>
      </c>
    </row>
    <row r="6" spans="1:3" ht="18" customHeight="1" x14ac:dyDescent="0.3">
      <c r="B6" s="281"/>
    </row>
    <row r="7" spans="1:3" ht="99.95" customHeight="1" x14ac:dyDescent="0.2">
      <c r="A7" s="359" t="s">
        <v>603</v>
      </c>
      <c r="B7" s="360"/>
      <c r="C7" s="361"/>
    </row>
    <row r="8" spans="1:3" x14ac:dyDescent="0.2">
      <c r="B8" s="282"/>
      <c r="C8" s="283"/>
    </row>
    <row r="9" spans="1:3" ht="39.950000000000003" customHeight="1" x14ac:dyDescent="0.2">
      <c r="B9" s="282"/>
    </row>
    <row r="10" spans="1:3" ht="35.1" customHeight="1" x14ac:dyDescent="0.2">
      <c r="B10" s="284" t="s">
        <v>633</v>
      </c>
    </row>
    <row r="11" spans="1:3" ht="80.099999999999994" customHeight="1" x14ac:dyDescent="0.2">
      <c r="B11" s="284"/>
    </row>
    <row r="12" spans="1:3" x14ac:dyDescent="0.2">
      <c r="B12" s="282"/>
    </row>
    <row r="13" spans="1:3" ht="35.1" customHeight="1" x14ac:dyDescent="0.2">
      <c r="B13" s="285"/>
    </row>
    <row r="14" spans="1:3" ht="35.1" customHeight="1" x14ac:dyDescent="0.2">
      <c r="B14" s="285" t="s">
        <v>604</v>
      </c>
    </row>
    <row r="15" spans="1:3" ht="39.950000000000003" customHeight="1" x14ac:dyDescent="0.2">
      <c r="B15" s="285"/>
    </row>
    <row r="16" spans="1:3" s="286" customFormat="1" ht="35.1" customHeight="1" x14ac:dyDescent="0.2">
      <c r="B16" s="287"/>
    </row>
    <row r="17" spans="2:3" s="286" customFormat="1" ht="35.1" customHeight="1" x14ac:dyDescent="0.2">
      <c r="B17" s="287"/>
    </row>
    <row r="18" spans="2:3" s="286" customFormat="1" ht="35.1" customHeight="1" x14ac:dyDescent="0.2">
      <c r="B18" s="288"/>
      <c r="C18" s="289"/>
    </row>
  </sheetData>
  <sheetProtection selectLockedCells="1"/>
  <mergeCells count="1">
    <mergeCell ref="A7:C7"/>
  </mergeCells>
  <pageMargins left="0.78740157499999996" right="0.78740157499999996" top="0.984251969" bottom="0.984251969" header="0.4921259845" footer="0.4921259845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00B0F0"/>
  </sheetPr>
  <dimension ref="A1:CZ146"/>
  <sheetViews>
    <sheetView showGridLines="0" showZeros="0" view="pageBreakPreview" zoomScaleNormal="100" zoomScaleSheetLayoutView="100" workbookViewId="0">
      <selection sqref="A1:G1"/>
    </sheetView>
  </sheetViews>
  <sheetFormatPr defaultRowHeight="12.75" x14ac:dyDescent="0.2"/>
  <cols>
    <col min="1" max="1" width="4.42578125" style="221" customWidth="1"/>
    <col min="2" max="2" width="11.5703125" style="221" customWidth="1"/>
    <col min="3" max="3" width="40.42578125" style="221" customWidth="1"/>
    <col min="4" max="4" width="5.5703125" style="221" customWidth="1"/>
    <col min="5" max="5" width="8.5703125" style="230" customWidth="1"/>
    <col min="6" max="6" width="9.85546875" style="221" customWidth="1"/>
    <col min="7" max="7" width="13.85546875" style="221" customWidth="1"/>
    <col min="8" max="11" width="9.140625" style="221"/>
    <col min="12" max="12" width="75.42578125" style="221" customWidth="1"/>
    <col min="13" max="13" width="45.28515625" style="221" customWidth="1"/>
    <col min="14" max="16384" width="9.140625" style="221"/>
  </cols>
  <sheetData>
    <row r="1" spans="1:104" ht="15.75" x14ac:dyDescent="0.25">
      <c r="A1" s="397" t="s">
        <v>80</v>
      </c>
      <c r="B1" s="397"/>
      <c r="C1" s="397"/>
      <c r="D1" s="397"/>
      <c r="E1" s="397"/>
      <c r="F1" s="397"/>
      <c r="G1" s="397"/>
    </row>
    <row r="2" spans="1:104" ht="14.25" customHeight="1" thickBot="1" x14ac:dyDescent="0.25">
      <c r="B2" s="222"/>
      <c r="C2" s="223"/>
      <c r="D2" s="223"/>
      <c r="E2" s="224"/>
      <c r="F2" s="223"/>
      <c r="G2" s="223"/>
    </row>
    <row r="3" spans="1:104" ht="13.5" thickTop="1" x14ac:dyDescent="0.2">
      <c r="A3" s="384" t="s">
        <v>3</v>
      </c>
      <c r="B3" s="385"/>
      <c r="C3" s="173" t="s">
        <v>96</v>
      </c>
      <c r="D3" s="174"/>
      <c r="E3" s="225" t="s">
        <v>81</v>
      </c>
      <c r="F3" s="226" t="str">
        <f>'02 Rek'!H1</f>
        <v>10140/02</v>
      </c>
      <c r="G3" s="227"/>
    </row>
    <row r="4" spans="1:104" ht="13.5" thickBot="1" x14ac:dyDescent="0.25">
      <c r="A4" s="398" t="s">
        <v>71</v>
      </c>
      <c r="B4" s="387"/>
      <c r="C4" s="179" t="s">
        <v>98</v>
      </c>
      <c r="D4" s="180"/>
      <c r="E4" s="399" t="str">
        <f>'02 Rek'!G2</f>
        <v>Přeložka vodovodu</v>
      </c>
      <c r="F4" s="400"/>
      <c r="G4" s="401"/>
    </row>
    <row r="5" spans="1:104" ht="13.5" thickTop="1" x14ac:dyDescent="0.2">
      <c r="A5" s="228"/>
      <c r="B5" s="229"/>
      <c r="C5" s="229"/>
      <c r="G5" s="231"/>
    </row>
    <row r="6" spans="1:104" x14ac:dyDescent="0.2">
      <c r="A6" s="232" t="s">
        <v>82</v>
      </c>
      <c r="B6" s="233" t="s">
        <v>83</v>
      </c>
      <c r="C6" s="233" t="s">
        <v>84</v>
      </c>
      <c r="D6" s="233" t="s">
        <v>85</v>
      </c>
      <c r="E6" s="234" t="s">
        <v>86</v>
      </c>
      <c r="F6" s="233" t="s">
        <v>87</v>
      </c>
      <c r="G6" s="235" t="s">
        <v>88</v>
      </c>
    </row>
    <row r="7" spans="1:104" x14ac:dyDescent="0.2">
      <c r="A7" s="236" t="s">
        <v>89</v>
      </c>
      <c r="B7" s="237" t="s">
        <v>90</v>
      </c>
      <c r="C7" s="238" t="s">
        <v>91</v>
      </c>
      <c r="D7" s="239"/>
      <c r="E7" s="240"/>
      <c r="F7" s="240"/>
      <c r="G7" s="241"/>
      <c r="H7" s="242"/>
      <c r="I7" s="242"/>
      <c r="O7" s="243">
        <v>1</v>
      </c>
    </row>
    <row r="8" spans="1:104" x14ac:dyDescent="0.2">
      <c r="A8" s="244">
        <v>1</v>
      </c>
      <c r="B8" s="245" t="s">
        <v>316</v>
      </c>
      <c r="C8" s="246" t="s">
        <v>317</v>
      </c>
      <c r="D8" s="247" t="s">
        <v>147</v>
      </c>
      <c r="E8" s="248">
        <v>15</v>
      </c>
      <c r="F8" s="248"/>
      <c r="G8" s="249"/>
      <c r="O8" s="243">
        <v>2</v>
      </c>
      <c r="AA8" s="221">
        <v>1</v>
      </c>
      <c r="AB8" s="221">
        <v>1</v>
      </c>
      <c r="AC8" s="221">
        <v>1</v>
      </c>
      <c r="AZ8" s="221">
        <v>1</v>
      </c>
      <c r="BA8" s="221">
        <f t="shared" ref="BA8:BA26" si="0">IF(AZ8=1,G8,0)</f>
        <v>0</v>
      </c>
      <c r="BB8" s="221">
        <f t="shared" ref="BB8:BB26" si="1">IF(AZ8=2,G8,0)</f>
        <v>0</v>
      </c>
      <c r="BC8" s="221">
        <f t="shared" ref="BC8:BC26" si="2">IF(AZ8=3,G8,0)</f>
        <v>0</v>
      </c>
      <c r="BD8" s="221">
        <f t="shared" ref="BD8:BD26" si="3">IF(AZ8=4,G8,0)</f>
        <v>0</v>
      </c>
      <c r="BE8" s="221">
        <f t="shared" ref="BE8:BE26" si="4">IF(AZ8=5,G8,0)</f>
        <v>0</v>
      </c>
      <c r="CA8" s="250">
        <v>1</v>
      </c>
      <c r="CB8" s="250">
        <v>1</v>
      </c>
      <c r="CZ8" s="221">
        <v>3.9739999999999998E-2</v>
      </c>
    </row>
    <row r="9" spans="1:104" x14ac:dyDescent="0.2">
      <c r="A9" s="244">
        <v>2</v>
      </c>
      <c r="B9" s="245" t="s">
        <v>318</v>
      </c>
      <c r="C9" s="246" t="s">
        <v>319</v>
      </c>
      <c r="D9" s="247" t="s">
        <v>147</v>
      </c>
      <c r="E9" s="248">
        <v>40</v>
      </c>
      <c r="F9" s="248"/>
      <c r="G9" s="249"/>
      <c r="O9" s="243">
        <v>2</v>
      </c>
      <c r="AA9" s="221">
        <v>1</v>
      </c>
      <c r="AB9" s="221">
        <v>1</v>
      </c>
      <c r="AC9" s="221">
        <v>1</v>
      </c>
      <c r="AZ9" s="221">
        <v>1</v>
      </c>
      <c r="BA9" s="221">
        <f t="shared" si="0"/>
        <v>0</v>
      </c>
      <c r="BB9" s="221">
        <f t="shared" si="1"/>
        <v>0</v>
      </c>
      <c r="BC9" s="221">
        <f t="shared" si="2"/>
        <v>0</v>
      </c>
      <c r="BD9" s="221">
        <f t="shared" si="3"/>
        <v>0</v>
      </c>
      <c r="BE9" s="221">
        <f t="shared" si="4"/>
        <v>0</v>
      </c>
      <c r="CA9" s="250">
        <v>1</v>
      </c>
      <c r="CB9" s="250">
        <v>1</v>
      </c>
      <c r="CZ9" s="221">
        <v>2.478E-2</v>
      </c>
    </row>
    <row r="10" spans="1:104" x14ac:dyDescent="0.2">
      <c r="A10" s="244">
        <v>3</v>
      </c>
      <c r="B10" s="245" t="s">
        <v>320</v>
      </c>
      <c r="C10" s="246" t="s">
        <v>321</v>
      </c>
      <c r="D10" s="247" t="s">
        <v>147</v>
      </c>
      <c r="E10" s="248">
        <v>25</v>
      </c>
      <c r="F10" s="248"/>
      <c r="G10" s="249"/>
      <c r="O10" s="243">
        <v>2</v>
      </c>
      <c r="AA10" s="221">
        <v>1</v>
      </c>
      <c r="AB10" s="221">
        <v>1</v>
      </c>
      <c r="AC10" s="221">
        <v>1</v>
      </c>
      <c r="AZ10" s="221">
        <v>1</v>
      </c>
      <c r="BA10" s="221">
        <f t="shared" si="0"/>
        <v>0</v>
      </c>
      <c r="BB10" s="221">
        <f t="shared" si="1"/>
        <v>0</v>
      </c>
      <c r="BC10" s="221">
        <f t="shared" si="2"/>
        <v>0</v>
      </c>
      <c r="BD10" s="221">
        <f t="shared" si="3"/>
        <v>0</v>
      </c>
      <c r="BE10" s="221">
        <f t="shared" si="4"/>
        <v>0</v>
      </c>
      <c r="CA10" s="250">
        <v>1</v>
      </c>
      <c r="CB10" s="250">
        <v>1</v>
      </c>
      <c r="CZ10" s="221">
        <v>1.0699999999999901E-2</v>
      </c>
    </row>
    <row r="11" spans="1:104" x14ac:dyDescent="0.2">
      <c r="A11" s="244">
        <v>4</v>
      </c>
      <c r="B11" s="245" t="s">
        <v>322</v>
      </c>
      <c r="C11" s="246" t="s">
        <v>323</v>
      </c>
      <c r="D11" s="247" t="s">
        <v>110</v>
      </c>
      <c r="E11" s="248">
        <v>120</v>
      </c>
      <c r="F11" s="248"/>
      <c r="G11" s="249"/>
      <c r="O11" s="243">
        <v>2</v>
      </c>
      <c r="AA11" s="221">
        <v>1</v>
      </c>
      <c r="AB11" s="221">
        <v>1</v>
      </c>
      <c r="AC11" s="221">
        <v>1</v>
      </c>
      <c r="AZ11" s="221">
        <v>1</v>
      </c>
      <c r="BA11" s="221">
        <f t="shared" si="0"/>
        <v>0</v>
      </c>
      <c r="BB11" s="221">
        <f t="shared" si="1"/>
        <v>0</v>
      </c>
      <c r="BC11" s="221">
        <f t="shared" si="2"/>
        <v>0</v>
      </c>
      <c r="BD11" s="221">
        <f t="shared" si="3"/>
        <v>0</v>
      </c>
      <c r="BE11" s="221">
        <f t="shared" si="4"/>
        <v>0</v>
      </c>
      <c r="CA11" s="250">
        <v>1</v>
      </c>
      <c r="CB11" s="250">
        <v>1</v>
      </c>
      <c r="CZ11" s="221">
        <v>0</v>
      </c>
    </row>
    <row r="12" spans="1:104" x14ac:dyDescent="0.2">
      <c r="A12" s="244">
        <v>5</v>
      </c>
      <c r="B12" s="245" t="s">
        <v>324</v>
      </c>
      <c r="C12" s="246" t="s">
        <v>325</v>
      </c>
      <c r="D12" s="247" t="s">
        <v>110</v>
      </c>
      <c r="E12" s="248">
        <v>539.74900000000002</v>
      </c>
      <c r="F12" s="248"/>
      <c r="G12" s="249"/>
      <c r="O12" s="243">
        <v>2</v>
      </c>
      <c r="AA12" s="221">
        <v>1</v>
      </c>
      <c r="AB12" s="221">
        <v>1</v>
      </c>
      <c r="AC12" s="221">
        <v>1</v>
      </c>
      <c r="AZ12" s="221">
        <v>1</v>
      </c>
      <c r="BA12" s="221">
        <f t="shared" si="0"/>
        <v>0</v>
      </c>
      <c r="BB12" s="221">
        <f t="shared" si="1"/>
        <v>0</v>
      </c>
      <c r="BC12" s="221">
        <f t="shared" si="2"/>
        <v>0</v>
      </c>
      <c r="BD12" s="221">
        <f t="shared" si="3"/>
        <v>0</v>
      </c>
      <c r="BE12" s="221">
        <f t="shared" si="4"/>
        <v>0</v>
      </c>
      <c r="CA12" s="250">
        <v>1</v>
      </c>
      <c r="CB12" s="250">
        <v>1</v>
      </c>
      <c r="CZ12" s="221">
        <v>0</v>
      </c>
    </row>
    <row r="13" spans="1:104" x14ac:dyDescent="0.2">
      <c r="A13" s="244">
        <v>6</v>
      </c>
      <c r="B13" s="245" t="s">
        <v>326</v>
      </c>
      <c r="C13" s="246" t="s">
        <v>327</v>
      </c>
      <c r="D13" s="247" t="s">
        <v>120</v>
      </c>
      <c r="E13" s="248">
        <v>60</v>
      </c>
      <c r="F13" s="248"/>
      <c r="G13" s="249"/>
      <c r="O13" s="243">
        <v>2</v>
      </c>
      <c r="AA13" s="221">
        <v>1</v>
      </c>
      <c r="AB13" s="221">
        <v>1</v>
      </c>
      <c r="AC13" s="221">
        <v>1</v>
      </c>
      <c r="AZ13" s="221">
        <v>1</v>
      </c>
      <c r="BA13" s="221">
        <f t="shared" si="0"/>
        <v>0</v>
      </c>
      <c r="BB13" s="221">
        <f t="shared" si="1"/>
        <v>0</v>
      </c>
      <c r="BC13" s="221">
        <f t="shared" si="2"/>
        <v>0</v>
      </c>
      <c r="BD13" s="221">
        <f t="shared" si="3"/>
        <v>0</v>
      </c>
      <c r="BE13" s="221">
        <f t="shared" si="4"/>
        <v>0</v>
      </c>
      <c r="CA13" s="250">
        <v>1</v>
      </c>
      <c r="CB13" s="250">
        <v>1</v>
      </c>
      <c r="CZ13" s="221">
        <v>0</v>
      </c>
    </row>
    <row r="14" spans="1:104" x14ac:dyDescent="0.2">
      <c r="A14" s="244">
        <v>7</v>
      </c>
      <c r="B14" s="245" t="s">
        <v>328</v>
      </c>
      <c r="C14" s="246" t="s">
        <v>329</v>
      </c>
      <c r="D14" s="247" t="s">
        <v>120</v>
      </c>
      <c r="E14" s="248">
        <v>60</v>
      </c>
      <c r="F14" s="248"/>
      <c r="G14" s="249"/>
      <c r="O14" s="243">
        <v>2</v>
      </c>
      <c r="AA14" s="221">
        <v>1</v>
      </c>
      <c r="AB14" s="221">
        <v>1</v>
      </c>
      <c r="AC14" s="221">
        <v>1</v>
      </c>
      <c r="AZ14" s="221">
        <v>1</v>
      </c>
      <c r="BA14" s="221">
        <f t="shared" si="0"/>
        <v>0</v>
      </c>
      <c r="BB14" s="221">
        <f t="shared" si="1"/>
        <v>0</v>
      </c>
      <c r="BC14" s="221">
        <f t="shared" si="2"/>
        <v>0</v>
      </c>
      <c r="BD14" s="221">
        <f t="shared" si="3"/>
        <v>0</v>
      </c>
      <c r="BE14" s="221">
        <f t="shared" si="4"/>
        <v>0</v>
      </c>
      <c r="CA14" s="250">
        <v>1</v>
      </c>
      <c r="CB14" s="250">
        <v>1</v>
      </c>
      <c r="CZ14" s="221">
        <v>0</v>
      </c>
    </row>
    <row r="15" spans="1:104" x14ac:dyDescent="0.2">
      <c r="A15" s="244">
        <v>8</v>
      </c>
      <c r="B15" s="245" t="s">
        <v>330</v>
      </c>
      <c r="C15" s="246" t="s">
        <v>331</v>
      </c>
      <c r="D15" s="247" t="s">
        <v>120</v>
      </c>
      <c r="E15" s="248">
        <v>60</v>
      </c>
      <c r="F15" s="248"/>
      <c r="G15" s="249"/>
      <c r="O15" s="243">
        <v>2</v>
      </c>
      <c r="AA15" s="221">
        <v>1</v>
      </c>
      <c r="AB15" s="221">
        <v>1</v>
      </c>
      <c r="AC15" s="221">
        <v>1</v>
      </c>
      <c r="AZ15" s="221">
        <v>1</v>
      </c>
      <c r="BA15" s="221">
        <f t="shared" si="0"/>
        <v>0</v>
      </c>
      <c r="BB15" s="221">
        <f t="shared" si="1"/>
        <v>0</v>
      </c>
      <c r="BC15" s="221">
        <f t="shared" si="2"/>
        <v>0</v>
      </c>
      <c r="BD15" s="221">
        <f t="shared" si="3"/>
        <v>0</v>
      </c>
      <c r="BE15" s="221">
        <f t="shared" si="4"/>
        <v>0</v>
      </c>
      <c r="CA15" s="250">
        <v>1</v>
      </c>
      <c r="CB15" s="250">
        <v>1</v>
      </c>
      <c r="CZ15" s="221">
        <v>0</v>
      </c>
    </row>
    <row r="16" spans="1:104" x14ac:dyDescent="0.2">
      <c r="A16" s="244">
        <v>9</v>
      </c>
      <c r="B16" s="245" t="s">
        <v>332</v>
      </c>
      <c r="C16" s="246" t="s">
        <v>333</v>
      </c>
      <c r="D16" s="247" t="s">
        <v>120</v>
      </c>
      <c r="E16" s="248">
        <v>20</v>
      </c>
      <c r="F16" s="248"/>
      <c r="G16" s="249"/>
      <c r="O16" s="243">
        <v>2</v>
      </c>
      <c r="AA16" s="221">
        <v>1</v>
      </c>
      <c r="AB16" s="221">
        <v>1</v>
      </c>
      <c r="AC16" s="221">
        <v>1</v>
      </c>
      <c r="AZ16" s="221">
        <v>1</v>
      </c>
      <c r="BA16" s="221">
        <f t="shared" si="0"/>
        <v>0</v>
      </c>
      <c r="BB16" s="221">
        <f t="shared" si="1"/>
        <v>0</v>
      </c>
      <c r="BC16" s="221">
        <f t="shared" si="2"/>
        <v>0</v>
      </c>
      <c r="BD16" s="221">
        <f t="shared" si="3"/>
        <v>0</v>
      </c>
      <c r="BE16" s="221">
        <f t="shared" si="4"/>
        <v>0</v>
      </c>
      <c r="CA16" s="250">
        <v>1</v>
      </c>
      <c r="CB16" s="250">
        <v>1</v>
      </c>
      <c r="CZ16" s="221">
        <v>0</v>
      </c>
    </row>
    <row r="17" spans="1:104" x14ac:dyDescent="0.2">
      <c r="A17" s="244">
        <v>10</v>
      </c>
      <c r="B17" s="245" t="s">
        <v>334</v>
      </c>
      <c r="C17" s="246" t="s">
        <v>335</v>
      </c>
      <c r="D17" s="247" t="s">
        <v>120</v>
      </c>
      <c r="E17" s="248">
        <v>60</v>
      </c>
      <c r="F17" s="248"/>
      <c r="G17" s="249"/>
      <c r="O17" s="243">
        <v>2</v>
      </c>
      <c r="AA17" s="221">
        <v>1</v>
      </c>
      <c r="AB17" s="221">
        <v>1</v>
      </c>
      <c r="AC17" s="221">
        <v>1</v>
      </c>
      <c r="AZ17" s="221">
        <v>1</v>
      </c>
      <c r="BA17" s="221">
        <f t="shared" si="0"/>
        <v>0</v>
      </c>
      <c r="BB17" s="221">
        <f t="shared" si="1"/>
        <v>0</v>
      </c>
      <c r="BC17" s="221">
        <f t="shared" si="2"/>
        <v>0</v>
      </c>
      <c r="BD17" s="221">
        <f t="shared" si="3"/>
        <v>0</v>
      </c>
      <c r="BE17" s="221">
        <f t="shared" si="4"/>
        <v>0</v>
      </c>
      <c r="CA17" s="250">
        <v>1</v>
      </c>
      <c r="CB17" s="250">
        <v>1</v>
      </c>
      <c r="CZ17" s="221">
        <v>0</v>
      </c>
    </row>
    <row r="18" spans="1:104" x14ac:dyDescent="0.2">
      <c r="A18" s="244">
        <v>11</v>
      </c>
      <c r="B18" s="245" t="s">
        <v>336</v>
      </c>
      <c r="C18" s="246" t="s">
        <v>337</v>
      </c>
      <c r="D18" s="247" t="s">
        <v>120</v>
      </c>
      <c r="E18" s="248">
        <v>3758.44</v>
      </c>
      <c r="F18" s="248"/>
      <c r="G18" s="249"/>
      <c r="O18" s="243">
        <v>2</v>
      </c>
      <c r="AA18" s="221">
        <v>1</v>
      </c>
      <c r="AB18" s="221">
        <v>1</v>
      </c>
      <c r="AC18" s="221">
        <v>1</v>
      </c>
      <c r="AZ18" s="221">
        <v>1</v>
      </c>
      <c r="BA18" s="221">
        <f t="shared" si="0"/>
        <v>0</v>
      </c>
      <c r="BB18" s="221">
        <f t="shared" si="1"/>
        <v>0</v>
      </c>
      <c r="BC18" s="221">
        <f t="shared" si="2"/>
        <v>0</v>
      </c>
      <c r="BD18" s="221">
        <f t="shared" si="3"/>
        <v>0</v>
      </c>
      <c r="BE18" s="221">
        <f t="shared" si="4"/>
        <v>0</v>
      </c>
      <c r="CA18" s="250">
        <v>1</v>
      </c>
      <c r="CB18" s="250">
        <v>1</v>
      </c>
      <c r="CZ18" s="221">
        <v>9.8999999999999999E-4</v>
      </c>
    </row>
    <row r="19" spans="1:104" x14ac:dyDescent="0.2">
      <c r="A19" s="244">
        <v>12</v>
      </c>
      <c r="B19" s="245" t="s">
        <v>338</v>
      </c>
      <c r="C19" s="246" t="s">
        <v>339</v>
      </c>
      <c r="D19" s="247" t="s">
        <v>110</v>
      </c>
      <c r="E19" s="248">
        <v>2108.721</v>
      </c>
      <c r="F19" s="248"/>
      <c r="G19" s="249"/>
      <c r="O19" s="243">
        <v>2</v>
      </c>
      <c r="AA19" s="221">
        <v>1</v>
      </c>
      <c r="AB19" s="221">
        <v>1</v>
      </c>
      <c r="AC19" s="221">
        <v>1</v>
      </c>
      <c r="AZ19" s="221">
        <v>1</v>
      </c>
      <c r="BA19" s="221">
        <f t="shared" si="0"/>
        <v>0</v>
      </c>
      <c r="BB19" s="221">
        <f t="shared" si="1"/>
        <v>0</v>
      </c>
      <c r="BC19" s="221">
        <f t="shared" si="2"/>
        <v>0</v>
      </c>
      <c r="BD19" s="221">
        <f t="shared" si="3"/>
        <v>0</v>
      </c>
      <c r="BE19" s="221">
        <f t="shared" si="4"/>
        <v>0</v>
      </c>
      <c r="CA19" s="250">
        <v>1</v>
      </c>
      <c r="CB19" s="250">
        <v>1</v>
      </c>
      <c r="CZ19" s="221">
        <v>0</v>
      </c>
    </row>
    <row r="20" spans="1:104" x14ac:dyDescent="0.2">
      <c r="A20" s="244">
        <v>13</v>
      </c>
      <c r="B20" s="245" t="s">
        <v>340</v>
      </c>
      <c r="C20" s="246" t="s">
        <v>341</v>
      </c>
      <c r="D20" s="247" t="s">
        <v>120</v>
      </c>
      <c r="E20" s="248">
        <v>3758.44</v>
      </c>
      <c r="F20" s="248"/>
      <c r="G20" s="249"/>
      <c r="O20" s="243">
        <v>2</v>
      </c>
      <c r="AA20" s="221">
        <v>1</v>
      </c>
      <c r="AB20" s="221">
        <v>1</v>
      </c>
      <c r="AC20" s="221">
        <v>1</v>
      </c>
      <c r="AZ20" s="221">
        <v>1</v>
      </c>
      <c r="BA20" s="221">
        <f t="shared" si="0"/>
        <v>0</v>
      </c>
      <c r="BB20" s="221">
        <f t="shared" si="1"/>
        <v>0</v>
      </c>
      <c r="BC20" s="221">
        <f t="shared" si="2"/>
        <v>0</v>
      </c>
      <c r="BD20" s="221">
        <f t="shared" si="3"/>
        <v>0</v>
      </c>
      <c r="BE20" s="221">
        <f t="shared" si="4"/>
        <v>0</v>
      </c>
      <c r="CA20" s="250">
        <v>1</v>
      </c>
      <c r="CB20" s="250">
        <v>1</v>
      </c>
      <c r="CZ20" s="221">
        <v>0</v>
      </c>
    </row>
    <row r="21" spans="1:104" x14ac:dyDescent="0.2">
      <c r="A21" s="244">
        <v>14</v>
      </c>
      <c r="B21" s="245" t="s">
        <v>342</v>
      </c>
      <c r="C21" s="246" t="s">
        <v>130</v>
      </c>
      <c r="D21" s="247" t="s">
        <v>110</v>
      </c>
      <c r="E21" s="248">
        <v>539.75</v>
      </c>
      <c r="F21" s="248"/>
      <c r="G21" s="249"/>
      <c r="O21" s="243">
        <v>2</v>
      </c>
      <c r="AA21" s="221">
        <v>1</v>
      </c>
      <c r="AB21" s="221">
        <v>1</v>
      </c>
      <c r="AC21" s="221">
        <v>1</v>
      </c>
      <c r="AZ21" s="221">
        <v>1</v>
      </c>
      <c r="BA21" s="221">
        <f t="shared" si="0"/>
        <v>0</v>
      </c>
      <c r="BB21" s="221">
        <f t="shared" si="1"/>
        <v>0</v>
      </c>
      <c r="BC21" s="221">
        <f t="shared" si="2"/>
        <v>0</v>
      </c>
      <c r="BD21" s="221">
        <f t="shared" si="3"/>
        <v>0</v>
      </c>
      <c r="BE21" s="221">
        <f t="shared" si="4"/>
        <v>0</v>
      </c>
      <c r="CA21" s="250">
        <v>1</v>
      </c>
      <c r="CB21" s="250">
        <v>1</v>
      </c>
      <c r="CZ21" s="221">
        <v>0</v>
      </c>
    </row>
    <row r="22" spans="1:104" x14ac:dyDescent="0.2">
      <c r="A22" s="244">
        <v>15</v>
      </c>
      <c r="B22" s="245" t="s">
        <v>343</v>
      </c>
      <c r="C22" s="246" t="s">
        <v>344</v>
      </c>
      <c r="D22" s="247" t="s">
        <v>110</v>
      </c>
      <c r="E22" s="248">
        <v>180</v>
      </c>
      <c r="F22" s="248"/>
      <c r="G22" s="249"/>
      <c r="O22" s="243">
        <v>2</v>
      </c>
      <c r="AA22" s="221">
        <v>1</v>
      </c>
      <c r="AB22" s="221">
        <v>1</v>
      </c>
      <c r="AC22" s="221">
        <v>1</v>
      </c>
      <c r="AZ22" s="221">
        <v>1</v>
      </c>
      <c r="BA22" s="221">
        <f t="shared" si="0"/>
        <v>0</v>
      </c>
      <c r="BB22" s="221">
        <f t="shared" si="1"/>
        <v>0</v>
      </c>
      <c r="BC22" s="221">
        <f t="shared" si="2"/>
        <v>0</v>
      </c>
      <c r="BD22" s="221">
        <f t="shared" si="3"/>
        <v>0</v>
      </c>
      <c r="BE22" s="221">
        <f t="shared" si="4"/>
        <v>0</v>
      </c>
      <c r="CA22" s="250">
        <v>1</v>
      </c>
      <c r="CB22" s="250">
        <v>1</v>
      </c>
      <c r="CZ22" s="221">
        <v>0</v>
      </c>
    </row>
    <row r="23" spans="1:104" x14ac:dyDescent="0.2">
      <c r="A23" s="244">
        <v>16</v>
      </c>
      <c r="B23" s="245" t="s">
        <v>345</v>
      </c>
      <c r="C23" s="246" t="s">
        <v>346</v>
      </c>
      <c r="D23" s="247" t="s">
        <v>110</v>
      </c>
      <c r="E23" s="248">
        <v>363.62</v>
      </c>
      <c r="F23" s="248"/>
      <c r="G23" s="249"/>
      <c r="O23" s="243">
        <v>2</v>
      </c>
      <c r="AA23" s="221">
        <v>1</v>
      </c>
      <c r="AB23" s="221">
        <v>1</v>
      </c>
      <c r="AC23" s="221">
        <v>1</v>
      </c>
      <c r="AZ23" s="221">
        <v>1</v>
      </c>
      <c r="BA23" s="221">
        <f t="shared" si="0"/>
        <v>0</v>
      </c>
      <c r="BB23" s="221">
        <f t="shared" si="1"/>
        <v>0</v>
      </c>
      <c r="BC23" s="221">
        <f t="shared" si="2"/>
        <v>0</v>
      </c>
      <c r="BD23" s="221">
        <f t="shared" si="3"/>
        <v>0</v>
      </c>
      <c r="BE23" s="221">
        <f t="shared" si="4"/>
        <v>0</v>
      </c>
      <c r="CA23" s="250">
        <v>1</v>
      </c>
      <c r="CB23" s="250">
        <v>1</v>
      </c>
      <c r="CZ23" s="221">
        <v>0</v>
      </c>
    </row>
    <row r="24" spans="1:104" x14ac:dyDescent="0.2">
      <c r="A24" s="244">
        <v>17</v>
      </c>
      <c r="B24" s="245" t="s">
        <v>347</v>
      </c>
      <c r="C24" s="246" t="s">
        <v>348</v>
      </c>
      <c r="D24" s="247" t="s">
        <v>349</v>
      </c>
      <c r="E24" s="248">
        <v>1094.81</v>
      </c>
      <c r="F24" s="248"/>
      <c r="G24" s="249"/>
      <c r="O24" s="243">
        <v>2</v>
      </c>
      <c r="AA24" s="221">
        <v>3</v>
      </c>
      <c r="AB24" s="221">
        <v>1</v>
      </c>
      <c r="AC24" s="221">
        <v>58337306</v>
      </c>
      <c r="AZ24" s="221">
        <v>1</v>
      </c>
      <c r="BA24" s="221">
        <f t="shared" si="0"/>
        <v>0</v>
      </c>
      <c r="BB24" s="221">
        <f t="shared" si="1"/>
        <v>0</v>
      </c>
      <c r="BC24" s="221">
        <f t="shared" si="2"/>
        <v>0</v>
      </c>
      <c r="BD24" s="221">
        <f t="shared" si="3"/>
        <v>0</v>
      </c>
      <c r="BE24" s="221">
        <f t="shared" si="4"/>
        <v>0</v>
      </c>
      <c r="CA24" s="250">
        <v>3</v>
      </c>
      <c r="CB24" s="250">
        <v>1</v>
      </c>
      <c r="CZ24" s="221">
        <v>1</v>
      </c>
    </row>
    <row r="25" spans="1:104" x14ac:dyDescent="0.2">
      <c r="A25" s="244">
        <v>18</v>
      </c>
      <c r="B25" s="245" t="s">
        <v>112</v>
      </c>
      <c r="C25" s="246" t="s">
        <v>113</v>
      </c>
      <c r="D25" s="247" t="s">
        <v>110</v>
      </c>
      <c r="E25" s="248">
        <v>2108.7199999999998</v>
      </c>
      <c r="F25" s="248"/>
      <c r="G25" s="249"/>
      <c r="O25" s="243">
        <v>2</v>
      </c>
      <c r="AA25" s="221">
        <v>1</v>
      </c>
      <c r="AB25" s="221">
        <v>1</v>
      </c>
      <c r="AC25" s="221">
        <v>1</v>
      </c>
      <c r="AZ25" s="221">
        <v>1</v>
      </c>
      <c r="BA25" s="221">
        <f t="shared" si="0"/>
        <v>0</v>
      </c>
      <c r="BB25" s="221">
        <f t="shared" si="1"/>
        <v>0</v>
      </c>
      <c r="BC25" s="221">
        <f t="shared" si="2"/>
        <v>0</v>
      </c>
      <c r="BD25" s="221">
        <f t="shared" si="3"/>
        <v>0</v>
      </c>
      <c r="BE25" s="221">
        <f t="shared" si="4"/>
        <v>0</v>
      </c>
      <c r="CA25" s="250">
        <v>1</v>
      </c>
      <c r="CB25" s="250">
        <v>1</v>
      </c>
      <c r="CZ25" s="221">
        <v>0</v>
      </c>
    </row>
    <row r="26" spans="1:104" x14ac:dyDescent="0.2">
      <c r="A26" s="244">
        <v>19</v>
      </c>
      <c r="B26" s="245" t="s">
        <v>131</v>
      </c>
      <c r="C26" s="246" t="s">
        <v>350</v>
      </c>
      <c r="D26" s="247" t="s">
        <v>110</v>
      </c>
      <c r="E26" s="248">
        <v>1568.97</v>
      </c>
      <c r="F26" s="248"/>
      <c r="G26" s="249"/>
      <c r="O26" s="243">
        <v>2</v>
      </c>
      <c r="AA26" s="221">
        <v>1</v>
      </c>
      <c r="AB26" s="221">
        <v>1</v>
      </c>
      <c r="AC26" s="221">
        <v>1</v>
      </c>
      <c r="AZ26" s="221">
        <v>1</v>
      </c>
      <c r="BA26" s="221">
        <f t="shared" si="0"/>
        <v>0</v>
      </c>
      <c r="BB26" s="221">
        <f t="shared" si="1"/>
        <v>0</v>
      </c>
      <c r="BC26" s="221">
        <f t="shared" si="2"/>
        <v>0</v>
      </c>
      <c r="BD26" s="221">
        <f t="shared" si="3"/>
        <v>0</v>
      </c>
      <c r="BE26" s="221">
        <f t="shared" si="4"/>
        <v>0</v>
      </c>
      <c r="CA26" s="250">
        <v>1</v>
      </c>
      <c r="CB26" s="250">
        <v>1</v>
      </c>
      <c r="CZ26" s="221">
        <v>0</v>
      </c>
    </row>
    <row r="27" spans="1:104" x14ac:dyDescent="0.2">
      <c r="A27" s="257"/>
      <c r="B27" s="258" t="s">
        <v>93</v>
      </c>
      <c r="C27" s="259" t="s">
        <v>101</v>
      </c>
      <c r="D27" s="260"/>
      <c r="E27" s="261"/>
      <c r="F27" s="262"/>
      <c r="G27" s="263"/>
      <c r="O27" s="243">
        <v>4</v>
      </c>
      <c r="BA27" s="264">
        <f>SUM(BA7:BA26)</f>
        <v>0</v>
      </c>
      <c r="BB27" s="264">
        <f>SUM(BB7:BB26)</f>
        <v>0</v>
      </c>
      <c r="BC27" s="264">
        <f>SUM(BC7:BC26)</f>
        <v>0</v>
      </c>
      <c r="BD27" s="264">
        <f>SUM(BD7:BD26)</f>
        <v>0</v>
      </c>
      <c r="BE27" s="264">
        <f>SUM(BE7:BE26)</f>
        <v>0</v>
      </c>
    </row>
    <row r="28" spans="1:104" x14ac:dyDescent="0.2">
      <c r="A28" s="236" t="s">
        <v>89</v>
      </c>
      <c r="B28" s="237" t="s">
        <v>351</v>
      </c>
      <c r="C28" s="238" t="s">
        <v>352</v>
      </c>
      <c r="D28" s="239"/>
      <c r="E28" s="240"/>
      <c r="F28" s="240"/>
      <c r="G28" s="241"/>
      <c r="H28" s="242"/>
      <c r="I28" s="242"/>
      <c r="O28" s="243">
        <v>1</v>
      </c>
    </row>
    <row r="29" spans="1:104" x14ac:dyDescent="0.2">
      <c r="A29" s="244">
        <v>20</v>
      </c>
      <c r="B29" s="245" t="s">
        <v>179</v>
      </c>
      <c r="C29" s="246" t="s">
        <v>354</v>
      </c>
      <c r="D29" s="247" t="s">
        <v>110</v>
      </c>
      <c r="E29" s="248">
        <v>169.37</v>
      </c>
      <c r="F29" s="248"/>
      <c r="G29" s="249"/>
      <c r="O29" s="243">
        <v>2</v>
      </c>
      <c r="AA29" s="221">
        <v>1</v>
      </c>
      <c r="AB29" s="221">
        <v>1</v>
      </c>
      <c r="AC29" s="221">
        <v>1</v>
      </c>
      <c r="AZ29" s="221">
        <v>1</v>
      </c>
      <c r="BA29" s="221">
        <f>IF(AZ29=1,G29,0)</f>
        <v>0</v>
      </c>
      <c r="BB29" s="221">
        <f>IF(AZ29=2,G29,0)</f>
        <v>0</v>
      </c>
      <c r="BC29" s="221">
        <f>IF(AZ29=3,G29,0)</f>
        <v>0</v>
      </c>
      <c r="BD29" s="221">
        <f>IF(AZ29=4,G29,0)</f>
        <v>0</v>
      </c>
      <c r="BE29" s="221">
        <f>IF(AZ29=5,G29,0)</f>
        <v>0</v>
      </c>
      <c r="CA29" s="250">
        <v>1</v>
      </c>
      <c r="CB29" s="250">
        <v>1</v>
      </c>
      <c r="CZ29" s="221">
        <v>1.8907699999999701</v>
      </c>
    </row>
    <row r="30" spans="1:104" x14ac:dyDescent="0.2">
      <c r="A30" s="257"/>
      <c r="B30" s="258" t="s">
        <v>93</v>
      </c>
      <c r="C30" s="259" t="s">
        <v>353</v>
      </c>
      <c r="D30" s="260"/>
      <c r="E30" s="261"/>
      <c r="F30" s="262"/>
      <c r="G30" s="263"/>
      <c r="O30" s="243">
        <v>4</v>
      </c>
      <c r="BA30" s="264">
        <f>SUM(BA28:BA29)</f>
        <v>0</v>
      </c>
      <c r="BB30" s="264">
        <f>SUM(BB28:BB29)</f>
        <v>0</v>
      </c>
      <c r="BC30" s="264">
        <f>SUM(BC28:BC29)</f>
        <v>0</v>
      </c>
      <c r="BD30" s="264">
        <f>SUM(BD28:BD29)</f>
        <v>0</v>
      </c>
      <c r="BE30" s="264">
        <f>SUM(BE28:BE29)</f>
        <v>0</v>
      </c>
    </row>
    <row r="31" spans="1:104" x14ac:dyDescent="0.2">
      <c r="A31" s="236" t="s">
        <v>89</v>
      </c>
      <c r="B31" s="237" t="s">
        <v>176</v>
      </c>
      <c r="C31" s="238" t="s">
        <v>177</v>
      </c>
      <c r="D31" s="239"/>
      <c r="E31" s="240"/>
      <c r="F31" s="240"/>
      <c r="G31" s="241"/>
      <c r="H31" s="242"/>
      <c r="I31" s="242"/>
      <c r="O31" s="243">
        <v>1</v>
      </c>
    </row>
    <row r="32" spans="1:104" x14ac:dyDescent="0.2">
      <c r="A32" s="244">
        <v>21</v>
      </c>
      <c r="B32" s="245" t="s">
        <v>355</v>
      </c>
      <c r="C32" s="246" t="s">
        <v>356</v>
      </c>
      <c r="D32" s="247" t="s">
        <v>147</v>
      </c>
      <c r="E32" s="248">
        <v>496</v>
      </c>
      <c r="F32" s="248"/>
      <c r="G32" s="249"/>
      <c r="O32" s="243">
        <v>2</v>
      </c>
      <c r="AA32" s="221">
        <v>1</v>
      </c>
      <c r="AB32" s="221">
        <v>1</v>
      </c>
      <c r="AC32" s="221">
        <v>1</v>
      </c>
      <c r="AZ32" s="221">
        <v>1</v>
      </c>
      <c r="BA32" s="221">
        <f t="shared" ref="BA32:BA66" si="5">IF(AZ32=1,G32,0)</f>
        <v>0</v>
      </c>
      <c r="BB32" s="221">
        <f t="shared" ref="BB32:BB66" si="6">IF(AZ32=2,G32,0)</f>
        <v>0</v>
      </c>
      <c r="BC32" s="221">
        <f t="shared" ref="BC32:BC66" si="7">IF(AZ32=3,G32,0)</f>
        <v>0</v>
      </c>
      <c r="BD32" s="221">
        <f t="shared" ref="BD32:BD66" si="8">IF(AZ32=4,G32,0)</f>
        <v>0</v>
      </c>
      <c r="BE32" s="221">
        <f t="shared" ref="BE32:BE66" si="9">IF(AZ32=5,G32,0)</f>
        <v>0</v>
      </c>
      <c r="CA32" s="250">
        <v>1</v>
      </c>
      <c r="CB32" s="250">
        <v>1</v>
      </c>
      <c r="CZ32" s="221">
        <v>0</v>
      </c>
    </row>
    <row r="33" spans="1:104" ht="22.5" x14ac:dyDescent="0.2">
      <c r="A33" s="244">
        <v>22</v>
      </c>
      <c r="B33" s="245" t="s">
        <v>357</v>
      </c>
      <c r="C33" s="246" t="s">
        <v>358</v>
      </c>
      <c r="D33" s="247" t="s">
        <v>147</v>
      </c>
      <c r="E33" s="248">
        <v>204</v>
      </c>
      <c r="F33" s="248"/>
      <c r="G33" s="249"/>
      <c r="O33" s="243">
        <v>2</v>
      </c>
      <c r="AA33" s="221">
        <v>1</v>
      </c>
      <c r="AB33" s="221">
        <v>1</v>
      </c>
      <c r="AC33" s="221">
        <v>1</v>
      </c>
      <c r="AZ33" s="221">
        <v>1</v>
      </c>
      <c r="BA33" s="221">
        <f t="shared" si="5"/>
        <v>0</v>
      </c>
      <c r="BB33" s="221">
        <f t="shared" si="6"/>
        <v>0</v>
      </c>
      <c r="BC33" s="221">
        <f t="shared" si="7"/>
        <v>0</v>
      </c>
      <c r="BD33" s="221">
        <f t="shared" si="8"/>
        <v>0</v>
      </c>
      <c r="BE33" s="221">
        <f t="shared" si="9"/>
        <v>0</v>
      </c>
      <c r="CA33" s="250">
        <v>1</v>
      </c>
      <c r="CB33" s="250">
        <v>1</v>
      </c>
      <c r="CZ33" s="221">
        <v>0</v>
      </c>
    </row>
    <row r="34" spans="1:104" x14ac:dyDescent="0.2">
      <c r="A34" s="244">
        <v>23</v>
      </c>
      <c r="B34" s="245" t="s">
        <v>359</v>
      </c>
      <c r="C34" s="246" t="s">
        <v>360</v>
      </c>
      <c r="D34" s="247" t="s">
        <v>147</v>
      </c>
      <c r="E34" s="248">
        <v>465.5</v>
      </c>
      <c r="F34" s="248"/>
      <c r="G34" s="249"/>
      <c r="O34" s="243">
        <v>2</v>
      </c>
      <c r="AA34" s="221">
        <v>1</v>
      </c>
      <c r="AB34" s="221">
        <v>1</v>
      </c>
      <c r="AC34" s="221">
        <v>1</v>
      </c>
      <c r="AZ34" s="221">
        <v>1</v>
      </c>
      <c r="BA34" s="221">
        <f t="shared" si="5"/>
        <v>0</v>
      </c>
      <c r="BB34" s="221">
        <f t="shared" si="6"/>
        <v>0</v>
      </c>
      <c r="BC34" s="221">
        <f t="shared" si="7"/>
        <v>0</v>
      </c>
      <c r="BD34" s="221">
        <f t="shared" si="8"/>
        <v>0</v>
      </c>
      <c r="BE34" s="221">
        <f t="shared" si="9"/>
        <v>0</v>
      </c>
      <c r="CA34" s="250">
        <v>1</v>
      </c>
      <c r="CB34" s="250">
        <v>1</v>
      </c>
      <c r="CZ34" s="221">
        <v>0</v>
      </c>
    </row>
    <row r="35" spans="1:104" x14ac:dyDescent="0.2">
      <c r="A35" s="244">
        <v>24</v>
      </c>
      <c r="B35" s="245" t="s">
        <v>361</v>
      </c>
      <c r="C35" s="246" t="s">
        <v>362</v>
      </c>
      <c r="D35" s="247" t="s">
        <v>147</v>
      </c>
      <c r="E35" s="248">
        <v>465.5</v>
      </c>
      <c r="F35" s="248"/>
      <c r="G35" s="249"/>
      <c r="O35" s="243">
        <v>2</v>
      </c>
      <c r="AA35" s="221">
        <v>12</v>
      </c>
      <c r="AB35" s="221">
        <v>1</v>
      </c>
      <c r="AC35" s="221">
        <v>24</v>
      </c>
      <c r="AZ35" s="221">
        <v>1</v>
      </c>
      <c r="BA35" s="221">
        <f t="shared" si="5"/>
        <v>0</v>
      </c>
      <c r="BB35" s="221">
        <f t="shared" si="6"/>
        <v>0</v>
      </c>
      <c r="BC35" s="221">
        <f t="shared" si="7"/>
        <v>0</v>
      </c>
      <c r="BD35" s="221">
        <f t="shared" si="8"/>
        <v>0</v>
      </c>
      <c r="BE35" s="221">
        <f t="shared" si="9"/>
        <v>0</v>
      </c>
      <c r="CA35" s="250">
        <v>12</v>
      </c>
      <c r="CB35" s="250">
        <v>1</v>
      </c>
      <c r="CZ35" s="221">
        <v>1.2659999999996801E-2</v>
      </c>
    </row>
    <row r="36" spans="1:104" x14ac:dyDescent="0.2">
      <c r="A36" s="244">
        <v>25</v>
      </c>
      <c r="B36" s="245" t="s">
        <v>363</v>
      </c>
      <c r="C36" s="246" t="s">
        <v>364</v>
      </c>
      <c r="D36" s="247" t="s">
        <v>183</v>
      </c>
      <c r="E36" s="248">
        <v>1</v>
      </c>
      <c r="F36" s="248"/>
      <c r="G36" s="249"/>
      <c r="O36" s="243">
        <v>2</v>
      </c>
      <c r="AA36" s="221">
        <v>1</v>
      </c>
      <c r="AB36" s="221">
        <v>1</v>
      </c>
      <c r="AC36" s="221">
        <v>1</v>
      </c>
      <c r="AZ36" s="221">
        <v>1</v>
      </c>
      <c r="BA36" s="221">
        <f t="shared" si="5"/>
        <v>0</v>
      </c>
      <c r="BB36" s="221">
        <f t="shared" si="6"/>
        <v>0</v>
      </c>
      <c r="BC36" s="221">
        <f t="shared" si="7"/>
        <v>0</v>
      </c>
      <c r="BD36" s="221">
        <f t="shared" si="8"/>
        <v>0</v>
      </c>
      <c r="BE36" s="221">
        <f t="shared" si="9"/>
        <v>0</v>
      </c>
      <c r="CA36" s="250">
        <v>1</v>
      </c>
      <c r="CB36" s="250">
        <v>1</v>
      </c>
      <c r="CZ36" s="221">
        <v>0</v>
      </c>
    </row>
    <row r="37" spans="1:104" x14ac:dyDescent="0.2">
      <c r="A37" s="244">
        <v>26</v>
      </c>
      <c r="B37" s="245" t="s">
        <v>365</v>
      </c>
      <c r="C37" s="246" t="s">
        <v>366</v>
      </c>
      <c r="D37" s="247" t="s">
        <v>183</v>
      </c>
      <c r="E37" s="248">
        <v>1</v>
      </c>
      <c r="F37" s="248"/>
      <c r="G37" s="249"/>
      <c r="O37" s="243">
        <v>2</v>
      </c>
      <c r="AA37" s="221">
        <v>1</v>
      </c>
      <c r="AB37" s="221">
        <v>1</v>
      </c>
      <c r="AC37" s="221">
        <v>1</v>
      </c>
      <c r="AZ37" s="221">
        <v>1</v>
      </c>
      <c r="BA37" s="221">
        <f t="shared" si="5"/>
        <v>0</v>
      </c>
      <c r="BB37" s="221">
        <f t="shared" si="6"/>
        <v>0</v>
      </c>
      <c r="BC37" s="221">
        <f t="shared" si="7"/>
        <v>0</v>
      </c>
      <c r="BD37" s="221">
        <f t="shared" si="8"/>
        <v>0</v>
      </c>
      <c r="BE37" s="221">
        <f t="shared" si="9"/>
        <v>0</v>
      </c>
      <c r="CA37" s="250">
        <v>1</v>
      </c>
      <c r="CB37" s="250">
        <v>1</v>
      </c>
      <c r="CZ37" s="221">
        <v>0</v>
      </c>
    </row>
    <row r="38" spans="1:104" x14ac:dyDescent="0.2">
      <c r="A38" s="244">
        <v>27</v>
      </c>
      <c r="B38" s="245" t="s">
        <v>367</v>
      </c>
      <c r="C38" s="246" t="s">
        <v>368</v>
      </c>
      <c r="D38" s="247" t="s">
        <v>147</v>
      </c>
      <c r="E38" s="248">
        <v>568</v>
      </c>
      <c r="F38" s="248"/>
      <c r="G38" s="249"/>
      <c r="O38" s="243">
        <v>2</v>
      </c>
      <c r="AA38" s="221">
        <v>1</v>
      </c>
      <c r="AB38" s="221">
        <v>1</v>
      </c>
      <c r="AC38" s="221">
        <v>1</v>
      </c>
      <c r="AZ38" s="221">
        <v>1</v>
      </c>
      <c r="BA38" s="221">
        <f t="shared" si="5"/>
        <v>0</v>
      </c>
      <c r="BB38" s="221">
        <f t="shared" si="6"/>
        <v>0</v>
      </c>
      <c r="BC38" s="221">
        <f t="shared" si="7"/>
        <v>0</v>
      </c>
      <c r="BD38" s="221">
        <f t="shared" si="8"/>
        <v>0</v>
      </c>
      <c r="BE38" s="221">
        <f t="shared" si="9"/>
        <v>0</v>
      </c>
      <c r="CA38" s="250">
        <v>1</v>
      </c>
      <c r="CB38" s="250">
        <v>1</v>
      </c>
      <c r="CZ38" s="221">
        <v>0</v>
      </c>
    </row>
    <row r="39" spans="1:104" x14ac:dyDescent="0.2">
      <c r="A39" s="244">
        <v>28</v>
      </c>
      <c r="B39" s="245" t="s">
        <v>369</v>
      </c>
      <c r="C39" s="246" t="s">
        <v>370</v>
      </c>
      <c r="D39" s="247" t="s">
        <v>147</v>
      </c>
      <c r="E39" s="248">
        <v>435</v>
      </c>
      <c r="F39" s="248"/>
      <c r="G39" s="249"/>
      <c r="O39" s="243">
        <v>2</v>
      </c>
      <c r="AA39" s="221">
        <v>1</v>
      </c>
      <c r="AB39" s="221">
        <v>1</v>
      </c>
      <c r="AC39" s="221">
        <v>1</v>
      </c>
      <c r="AZ39" s="221">
        <v>1</v>
      </c>
      <c r="BA39" s="221">
        <f t="shared" si="5"/>
        <v>0</v>
      </c>
      <c r="BB39" s="221">
        <f t="shared" si="6"/>
        <v>0</v>
      </c>
      <c r="BC39" s="221">
        <f t="shared" si="7"/>
        <v>0</v>
      </c>
      <c r="BD39" s="221">
        <f t="shared" si="8"/>
        <v>0</v>
      </c>
      <c r="BE39" s="221">
        <f t="shared" si="9"/>
        <v>0</v>
      </c>
      <c r="CA39" s="250">
        <v>1</v>
      </c>
      <c r="CB39" s="250">
        <v>1</v>
      </c>
      <c r="CZ39" s="221">
        <v>0</v>
      </c>
    </row>
    <row r="40" spans="1:104" x14ac:dyDescent="0.2">
      <c r="A40" s="244">
        <v>29</v>
      </c>
      <c r="B40" s="245" t="s">
        <v>371</v>
      </c>
      <c r="C40" s="246" t="s">
        <v>372</v>
      </c>
      <c r="D40" s="247" t="s">
        <v>147</v>
      </c>
      <c r="E40" s="248">
        <v>30.5</v>
      </c>
      <c r="F40" s="248"/>
      <c r="G40" s="249"/>
      <c r="O40" s="243">
        <v>2</v>
      </c>
      <c r="AA40" s="221">
        <v>1</v>
      </c>
      <c r="AB40" s="221">
        <v>1</v>
      </c>
      <c r="AC40" s="221">
        <v>1</v>
      </c>
      <c r="AZ40" s="221">
        <v>1</v>
      </c>
      <c r="BA40" s="221">
        <f t="shared" si="5"/>
        <v>0</v>
      </c>
      <c r="BB40" s="221">
        <f t="shared" si="6"/>
        <v>0</v>
      </c>
      <c r="BC40" s="221">
        <f t="shared" si="7"/>
        <v>0</v>
      </c>
      <c r="BD40" s="221">
        <f t="shared" si="8"/>
        <v>0</v>
      </c>
      <c r="BE40" s="221">
        <f t="shared" si="9"/>
        <v>0</v>
      </c>
      <c r="CA40" s="250">
        <v>1</v>
      </c>
      <c r="CB40" s="250">
        <v>1</v>
      </c>
      <c r="CZ40" s="221">
        <v>0</v>
      </c>
    </row>
    <row r="41" spans="1:104" x14ac:dyDescent="0.2">
      <c r="A41" s="244">
        <v>30</v>
      </c>
      <c r="B41" s="245" t="s">
        <v>373</v>
      </c>
      <c r="C41" s="246" t="s">
        <v>374</v>
      </c>
      <c r="D41" s="247" t="s">
        <v>147</v>
      </c>
      <c r="E41" s="248">
        <v>900.5</v>
      </c>
      <c r="F41" s="248"/>
      <c r="G41" s="249"/>
      <c r="O41" s="243">
        <v>2</v>
      </c>
      <c r="AA41" s="221">
        <v>1</v>
      </c>
      <c r="AB41" s="221">
        <v>1</v>
      </c>
      <c r="AC41" s="221">
        <v>1</v>
      </c>
      <c r="AZ41" s="221">
        <v>1</v>
      </c>
      <c r="BA41" s="221">
        <f t="shared" si="5"/>
        <v>0</v>
      </c>
      <c r="BB41" s="221">
        <f t="shared" si="6"/>
        <v>0</v>
      </c>
      <c r="BC41" s="221">
        <f t="shared" si="7"/>
        <v>0</v>
      </c>
      <c r="BD41" s="221">
        <f t="shared" si="8"/>
        <v>0</v>
      </c>
      <c r="BE41" s="221">
        <f t="shared" si="9"/>
        <v>0</v>
      </c>
      <c r="CA41" s="250">
        <v>1</v>
      </c>
      <c r="CB41" s="250">
        <v>1</v>
      </c>
      <c r="CZ41" s="221">
        <v>0</v>
      </c>
    </row>
    <row r="42" spans="1:104" x14ac:dyDescent="0.2">
      <c r="A42" s="244">
        <v>31</v>
      </c>
      <c r="B42" s="245" t="s">
        <v>375</v>
      </c>
      <c r="C42" s="246" t="s">
        <v>376</v>
      </c>
      <c r="D42" s="247" t="s">
        <v>147</v>
      </c>
      <c r="E42" s="248">
        <v>102</v>
      </c>
      <c r="F42" s="248"/>
      <c r="G42" s="249"/>
      <c r="O42" s="243">
        <v>2</v>
      </c>
      <c r="AA42" s="221">
        <v>1</v>
      </c>
      <c r="AB42" s="221">
        <v>1</v>
      </c>
      <c r="AC42" s="221">
        <v>1</v>
      </c>
      <c r="AZ42" s="221">
        <v>1</v>
      </c>
      <c r="BA42" s="221">
        <f t="shared" si="5"/>
        <v>0</v>
      </c>
      <c r="BB42" s="221">
        <f t="shared" si="6"/>
        <v>0</v>
      </c>
      <c r="BC42" s="221">
        <f t="shared" si="7"/>
        <v>0</v>
      </c>
      <c r="BD42" s="221">
        <f t="shared" si="8"/>
        <v>0</v>
      </c>
      <c r="BE42" s="221">
        <f t="shared" si="9"/>
        <v>0</v>
      </c>
      <c r="CA42" s="250">
        <v>1</v>
      </c>
      <c r="CB42" s="250">
        <v>1</v>
      </c>
      <c r="CZ42" s="221">
        <v>0</v>
      </c>
    </row>
    <row r="43" spans="1:104" x14ac:dyDescent="0.2">
      <c r="A43" s="244">
        <v>32</v>
      </c>
      <c r="B43" s="245" t="s">
        <v>377</v>
      </c>
      <c r="C43" s="246" t="s">
        <v>378</v>
      </c>
      <c r="D43" s="247" t="s">
        <v>379</v>
      </c>
      <c r="E43" s="248">
        <v>8</v>
      </c>
      <c r="F43" s="248"/>
      <c r="G43" s="249"/>
      <c r="O43" s="243">
        <v>2</v>
      </c>
      <c r="AA43" s="221">
        <v>1</v>
      </c>
      <c r="AB43" s="221">
        <v>1</v>
      </c>
      <c r="AC43" s="221">
        <v>1</v>
      </c>
      <c r="AZ43" s="221">
        <v>1</v>
      </c>
      <c r="BA43" s="221">
        <f t="shared" si="5"/>
        <v>0</v>
      </c>
      <c r="BB43" s="221">
        <f t="shared" si="6"/>
        <v>0</v>
      </c>
      <c r="BC43" s="221">
        <f t="shared" si="7"/>
        <v>0</v>
      </c>
      <c r="BD43" s="221">
        <f t="shared" si="8"/>
        <v>0</v>
      </c>
      <c r="BE43" s="221">
        <f t="shared" si="9"/>
        <v>0</v>
      </c>
      <c r="CA43" s="250">
        <v>1</v>
      </c>
      <c r="CB43" s="250">
        <v>1</v>
      </c>
      <c r="CZ43" s="221">
        <v>3.5029999999999999E-2</v>
      </c>
    </row>
    <row r="44" spans="1:104" x14ac:dyDescent="0.2">
      <c r="A44" s="244">
        <v>33</v>
      </c>
      <c r="B44" s="245" t="s">
        <v>380</v>
      </c>
      <c r="C44" s="246" t="s">
        <v>381</v>
      </c>
      <c r="D44" s="247" t="s">
        <v>147</v>
      </c>
      <c r="E44" s="248">
        <v>30.5</v>
      </c>
      <c r="F44" s="248"/>
      <c r="G44" s="249"/>
      <c r="O44" s="243">
        <v>2</v>
      </c>
      <c r="AA44" s="221">
        <v>1</v>
      </c>
      <c r="AB44" s="221">
        <v>1</v>
      </c>
      <c r="AC44" s="221">
        <v>1</v>
      </c>
      <c r="AZ44" s="221">
        <v>1</v>
      </c>
      <c r="BA44" s="221">
        <f t="shared" si="5"/>
        <v>0</v>
      </c>
      <c r="BB44" s="221">
        <f t="shared" si="6"/>
        <v>0</v>
      </c>
      <c r="BC44" s="221">
        <f t="shared" si="7"/>
        <v>0</v>
      </c>
      <c r="BD44" s="221">
        <f t="shared" si="8"/>
        <v>0</v>
      </c>
      <c r="BE44" s="221">
        <f t="shared" si="9"/>
        <v>0</v>
      </c>
      <c r="CA44" s="250">
        <v>1</v>
      </c>
      <c r="CB44" s="250">
        <v>1</v>
      </c>
      <c r="CZ44" s="221">
        <v>0</v>
      </c>
    </row>
    <row r="45" spans="1:104" ht="22.5" x14ac:dyDescent="0.2">
      <c r="A45" s="244">
        <v>34</v>
      </c>
      <c r="B45" s="245" t="s">
        <v>382</v>
      </c>
      <c r="C45" s="246" t="s">
        <v>383</v>
      </c>
      <c r="D45" s="247" t="s">
        <v>147</v>
      </c>
      <c r="E45" s="248">
        <v>931</v>
      </c>
      <c r="F45" s="248"/>
      <c r="G45" s="249"/>
      <c r="O45" s="243">
        <v>2</v>
      </c>
      <c r="AA45" s="221">
        <v>1</v>
      </c>
      <c r="AB45" s="221">
        <v>1</v>
      </c>
      <c r="AC45" s="221">
        <v>1</v>
      </c>
      <c r="AZ45" s="221">
        <v>1</v>
      </c>
      <c r="BA45" s="221">
        <f t="shared" si="5"/>
        <v>0</v>
      </c>
      <c r="BB45" s="221">
        <f t="shared" si="6"/>
        <v>0</v>
      </c>
      <c r="BC45" s="221">
        <f t="shared" si="7"/>
        <v>0</v>
      </c>
      <c r="BD45" s="221">
        <f t="shared" si="8"/>
        <v>0</v>
      </c>
      <c r="BE45" s="221">
        <f t="shared" si="9"/>
        <v>0</v>
      </c>
      <c r="CA45" s="250">
        <v>1</v>
      </c>
      <c r="CB45" s="250">
        <v>1</v>
      </c>
      <c r="CZ45" s="221">
        <v>0</v>
      </c>
    </row>
    <row r="46" spans="1:104" ht="22.5" x14ac:dyDescent="0.2">
      <c r="A46" s="244">
        <v>35</v>
      </c>
      <c r="B46" s="245" t="s">
        <v>384</v>
      </c>
      <c r="C46" s="246" t="s">
        <v>385</v>
      </c>
      <c r="D46" s="247" t="s">
        <v>147</v>
      </c>
      <c r="E46" s="248">
        <v>61</v>
      </c>
      <c r="F46" s="248"/>
      <c r="G46" s="249"/>
      <c r="O46" s="243">
        <v>2</v>
      </c>
      <c r="AA46" s="221">
        <v>1</v>
      </c>
      <c r="AB46" s="221">
        <v>1</v>
      </c>
      <c r="AC46" s="221">
        <v>1</v>
      </c>
      <c r="AZ46" s="221">
        <v>1</v>
      </c>
      <c r="BA46" s="221">
        <f t="shared" si="5"/>
        <v>0</v>
      </c>
      <c r="BB46" s="221">
        <f t="shared" si="6"/>
        <v>0</v>
      </c>
      <c r="BC46" s="221">
        <f t="shared" si="7"/>
        <v>0</v>
      </c>
      <c r="BD46" s="221">
        <f t="shared" si="8"/>
        <v>0</v>
      </c>
      <c r="BE46" s="221">
        <f t="shared" si="9"/>
        <v>0</v>
      </c>
      <c r="CA46" s="250">
        <v>1</v>
      </c>
      <c r="CB46" s="250">
        <v>1</v>
      </c>
      <c r="CZ46" s="221">
        <v>0</v>
      </c>
    </row>
    <row r="47" spans="1:104" ht="22.5" x14ac:dyDescent="0.2">
      <c r="A47" s="244">
        <v>36</v>
      </c>
      <c r="B47" s="245" t="s">
        <v>386</v>
      </c>
      <c r="C47" s="246" t="s">
        <v>387</v>
      </c>
      <c r="D47" s="247" t="s">
        <v>183</v>
      </c>
      <c r="E47" s="248">
        <v>2</v>
      </c>
      <c r="F47" s="248"/>
      <c r="G47" s="249"/>
      <c r="O47" s="243">
        <v>2</v>
      </c>
      <c r="AA47" s="221">
        <v>12</v>
      </c>
      <c r="AB47" s="221">
        <v>1</v>
      </c>
      <c r="AC47" s="221">
        <v>36</v>
      </c>
      <c r="AZ47" s="221">
        <v>1</v>
      </c>
      <c r="BA47" s="221">
        <f t="shared" si="5"/>
        <v>0</v>
      </c>
      <c r="BB47" s="221">
        <f t="shared" si="6"/>
        <v>0</v>
      </c>
      <c r="BC47" s="221">
        <f t="shared" si="7"/>
        <v>0</v>
      </c>
      <c r="BD47" s="221">
        <f t="shared" si="8"/>
        <v>0</v>
      </c>
      <c r="BE47" s="221">
        <f t="shared" si="9"/>
        <v>0</v>
      </c>
      <c r="CA47" s="250">
        <v>12</v>
      </c>
      <c r="CB47" s="250">
        <v>1</v>
      </c>
      <c r="CZ47" s="221">
        <v>1.1700000000001199E-3</v>
      </c>
    </row>
    <row r="48" spans="1:104" ht="22.5" x14ac:dyDescent="0.2">
      <c r="A48" s="244">
        <v>37</v>
      </c>
      <c r="B48" s="245" t="s">
        <v>388</v>
      </c>
      <c r="C48" s="246" t="s">
        <v>389</v>
      </c>
      <c r="D48" s="247" t="s">
        <v>183</v>
      </c>
      <c r="E48" s="248">
        <v>17</v>
      </c>
      <c r="F48" s="248"/>
      <c r="G48" s="249"/>
      <c r="O48" s="243">
        <v>2</v>
      </c>
      <c r="AA48" s="221">
        <v>12</v>
      </c>
      <c r="AB48" s="221">
        <v>1</v>
      </c>
      <c r="AC48" s="221">
        <v>37</v>
      </c>
      <c r="AZ48" s="221">
        <v>1</v>
      </c>
      <c r="BA48" s="221">
        <f t="shared" si="5"/>
        <v>0</v>
      </c>
      <c r="BB48" s="221">
        <f t="shared" si="6"/>
        <v>0</v>
      </c>
      <c r="BC48" s="221">
        <f t="shared" si="7"/>
        <v>0</v>
      </c>
      <c r="BD48" s="221">
        <f t="shared" si="8"/>
        <v>0</v>
      </c>
      <c r="BE48" s="221">
        <f t="shared" si="9"/>
        <v>0</v>
      </c>
      <c r="CA48" s="250">
        <v>12</v>
      </c>
      <c r="CB48" s="250">
        <v>1</v>
      </c>
      <c r="CZ48" s="221">
        <v>1.9999999999988898E-3</v>
      </c>
    </row>
    <row r="49" spans="1:104" x14ac:dyDescent="0.2">
      <c r="A49" s="244">
        <v>38</v>
      </c>
      <c r="B49" s="245" t="s">
        <v>390</v>
      </c>
      <c r="C49" s="246" t="s">
        <v>391</v>
      </c>
      <c r="D49" s="247" t="s">
        <v>183</v>
      </c>
      <c r="E49" s="248">
        <v>2</v>
      </c>
      <c r="F49" s="248"/>
      <c r="G49" s="249"/>
      <c r="O49" s="243">
        <v>2</v>
      </c>
      <c r="AA49" s="221">
        <v>12</v>
      </c>
      <c r="AB49" s="221">
        <v>1</v>
      </c>
      <c r="AC49" s="221">
        <v>38</v>
      </c>
      <c r="AZ49" s="221">
        <v>1</v>
      </c>
      <c r="BA49" s="221">
        <f t="shared" si="5"/>
        <v>0</v>
      </c>
      <c r="BB49" s="221">
        <f t="shared" si="6"/>
        <v>0</v>
      </c>
      <c r="BC49" s="221">
        <f t="shared" si="7"/>
        <v>0</v>
      </c>
      <c r="BD49" s="221">
        <f t="shared" si="8"/>
        <v>0</v>
      </c>
      <c r="BE49" s="221">
        <f t="shared" si="9"/>
        <v>0</v>
      </c>
      <c r="CA49" s="250">
        <v>12</v>
      </c>
      <c r="CB49" s="250">
        <v>1</v>
      </c>
      <c r="CZ49" s="221">
        <v>5.0000000000025597E-3</v>
      </c>
    </row>
    <row r="50" spans="1:104" x14ac:dyDescent="0.2">
      <c r="A50" s="244">
        <v>39</v>
      </c>
      <c r="B50" s="245" t="s">
        <v>392</v>
      </c>
      <c r="C50" s="246" t="s">
        <v>393</v>
      </c>
      <c r="D50" s="247" t="s">
        <v>183</v>
      </c>
      <c r="E50" s="248">
        <v>4</v>
      </c>
      <c r="F50" s="248"/>
      <c r="G50" s="249"/>
      <c r="O50" s="243">
        <v>2</v>
      </c>
      <c r="AA50" s="221">
        <v>1</v>
      </c>
      <c r="AB50" s="221">
        <v>1</v>
      </c>
      <c r="AC50" s="221">
        <v>1</v>
      </c>
      <c r="AZ50" s="221">
        <v>1</v>
      </c>
      <c r="BA50" s="221">
        <f t="shared" si="5"/>
        <v>0</v>
      </c>
      <c r="BB50" s="221">
        <f t="shared" si="6"/>
        <v>0</v>
      </c>
      <c r="BC50" s="221">
        <f t="shared" si="7"/>
        <v>0</v>
      </c>
      <c r="BD50" s="221">
        <f t="shared" si="8"/>
        <v>0</v>
      </c>
      <c r="BE50" s="221">
        <f t="shared" si="9"/>
        <v>0</v>
      </c>
      <c r="CA50" s="250">
        <v>1</v>
      </c>
      <c r="CB50" s="250">
        <v>1</v>
      </c>
      <c r="CZ50" s="221">
        <v>5.0000000000025597E-3</v>
      </c>
    </row>
    <row r="51" spans="1:104" x14ac:dyDescent="0.2">
      <c r="A51" s="244">
        <v>40</v>
      </c>
      <c r="B51" s="245" t="s">
        <v>394</v>
      </c>
      <c r="C51" s="246" t="s">
        <v>395</v>
      </c>
      <c r="D51" s="247" t="s">
        <v>183</v>
      </c>
      <c r="E51" s="248">
        <v>17</v>
      </c>
      <c r="F51" s="248"/>
      <c r="G51" s="249"/>
      <c r="O51" s="243">
        <v>2</v>
      </c>
      <c r="AA51" s="221">
        <v>3</v>
      </c>
      <c r="AB51" s="221">
        <v>1</v>
      </c>
      <c r="AC51" s="221">
        <v>42273502</v>
      </c>
      <c r="AZ51" s="221">
        <v>1</v>
      </c>
      <c r="BA51" s="221">
        <f t="shared" si="5"/>
        <v>0</v>
      </c>
      <c r="BB51" s="221">
        <f t="shared" si="6"/>
        <v>0</v>
      </c>
      <c r="BC51" s="221">
        <f t="shared" si="7"/>
        <v>0</v>
      </c>
      <c r="BD51" s="221">
        <f t="shared" si="8"/>
        <v>0</v>
      </c>
      <c r="BE51" s="221">
        <f t="shared" si="9"/>
        <v>0</v>
      </c>
      <c r="CA51" s="250">
        <v>3</v>
      </c>
      <c r="CB51" s="250">
        <v>1</v>
      </c>
      <c r="CZ51" s="221">
        <v>5.6999999999973704E-3</v>
      </c>
    </row>
    <row r="52" spans="1:104" ht="22.5" x14ac:dyDescent="0.2">
      <c r="A52" s="244">
        <v>41</v>
      </c>
      <c r="B52" s="245" t="s">
        <v>396</v>
      </c>
      <c r="C52" s="246" t="s">
        <v>397</v>
      </c>
      <c r="D52" s="247" t="s">
        <v>183</v>
      </c>
      <c r="E52" s="248">
        <v>17</v>
      </c>
      <c r="F52" s="248"/>
      <c r="G52" s="249"/>
      <c r="O52" s="243">
        <v>2</v>
      </c>
      <c r="AA52" s="221">
        <v>12</v>
      </c>
      <c r="AB52" s="221">
        <v>1</v>
      </c>
      <c r="AC52" s="221">
        <v>41</v>
      </c>
      <c r="AZ52" s="221">
        <v>1</v>
      </c>
      <c r="BA52" s="221">
        <f t="shared" si="5"/>
        <v>0</v>
      </c>
      <c r="BB52" s="221">
        <f t="shared" si="6"/>
        <v>0</v>
      </c>
      <c r="BC52" s="221">
        <f t="shared" si="7"/>
        <v>0</v>
      </c>
      <c r="BD52" s="221">
        <f t="shared" si="8"/>
        <v>0</v>
      </c>
      <c r="BE52" s="221">
        <f t="shared" si="9"/>
        <v>0</v>
      </c>
      <c r="CA52" s="250">
        <v>12</v>
      </c>
      <c r="CB52" s="250">
        <v>1</v>
      </c>
      <c r="CZ52" s="221">
        <v>1.0999999999995701E-2</v>
      </c>
    </row>
    <row r="53" spans="1:104" x14ac:dyDescent="0.2">
      <c r="A53" s="244">
        <v>42</v>
      </c>
      <c r="B53" s="245" t="s">
        <v>398</v>
      </c>
      <c r="C53" s="246" t="s">
        <v>399</v>
      </c>
      <c r="D53" s="247" t="s">
        <v>183</v>
      </c>
      <c r="E53" s="248">
        <v>1</v>
      </c>
      <c r="F53" s="248"/>
      <c r="G53" s="249"/>
      <c r="O53" s="243">
        <v>2</v>
      </c>
      <c r="AA53" s="221">
        <v>12</v>
      </c>
      <c r="AB53" s="221">
        <v>1</v>
      </c>
      <c r="AC53" s="221">
        <v>42</v>
      </c>
      <c r="AZ53" s="221">
        <v>1</v>
      </c>
      <c r="BA53" s="221">
        <f t="shared" si="5"/>
        <v>0</v>
      </c>
      <c r="BB53" s="221">
        <f t="shared" si="6"/>
        <v>0</v>
      </c>
      <c r="BC53" s="221">
        <f t="shared" si="7"/>
        <v>0</v>
      </c>
      <c r="BD53" s="221">
        <f t="shared" si="8"/>
        <v>0</v>
      </c>
      <c r="BE53" s="221">
        <f t="shared" si="9"/>
        <v>0</v>
      </c>
      <c r="CA53" s="250">
        <v>12</v>
      </c>
      <c r="CB53" s="250">
        <v>1</v>
      </c>
      <c r="CZ53" s="221">
        <v>9.0000000000003393E-3</v>
      </c>
    </row>
    <row r="54" spans="1:104" x14ac:dyDescent="0.2">
      <c r="A54" s="244">
        <v>43</v>
      </c>
      <c r="B54" s="245" t="s">
        <v>400</v>
      </c>
      <c r="C54" s="246" t="s">
        <v>401</v>
      </c>
      <c r="D54" s="247" t="s">
        <v>183</v>
      </c>
      <c r="E54" s="248">
        <v>1</v>
      </c>
      <c r="F54" s="248"/>
      <c r="G54" s="249"/>
      <c r="O54" s="243">
        <v>2</v>
      </c>
      <c r="AA54" s="221">
        <v>1</v>
      </c>
      <c r="AB54" s="221">
        <v>1</v>
      </c>
      <c r="AC54" s="221">
        <v>1</v>
      </c>
      <c r="AZ54" s="221">
        <v>1</v>
      </c>
      <c r="BA54" s="221">
        <f t="shared" si="5"/>
        <v>0</v>
      </c>
      <c r="BB54" s="221">
        <f t="shared" si="6"/>
        <v>0</v>
      </c>
      <c r="BC54" s="221">
        <f t="shared" si="7"/>
        <v>0</v>
      </c>
      <c r="BD54" s="221">
        <f t="shared" si="8"/>
        <v>0</v>
      </c>
      <c r="BE54" s="221">
        <f t="shared" si="9"/>
        <v>0</v>
      </c>
      <c r="CA54" s="250">
        <v>1</v>
      </c>
      <c r="CB54" s="250">
        <v>1</v>
      </c>
      <c r="CZ54" s="221">
        <v>7.9999999999955697E-3</v>
      </c>
    </row>
    <row r="55" spans="1:104" x14ac:dyDescent="0.2">
      <c r="A55" s="244">
        <v>44</v>
      </c>
      <c r="B55" s="245" t="s">
        <v>402</v>
      </c>
      <c r="C55" s="246" t="s">
        <v>403</v>
      </c>
      <c r="D55" s="247" t="s">
        <v>183</v>
      </c>
      <c r="E55" s="248">
        <v>2</v>
      </c>
      <c r="F55" s="248"/>
      <c r="G55" s="249"/>
      <c r="O55" s="243">
        <v>2</v>
      </c>
      <c r="AA55" s="221">
        <v>1</v>
      </c>
      <c r="AB55" s="221">
        <v>1</v>
      </c>
      <c r="AC55" s="221">
        <v>1</v>
      </c>
      <c r="AZ55" s="221">
        <v>1</v>
      </c>
      <c r="BA55" s="221">
        <f t="shared" si="5"/>
        <v>0</v>
      </c>
      <c r="BB55" s="221">
        <f t="shared" si="6"/>
        <v>0</v>
      </c>
      <c r="BC55" s="221">
        <f t="shared" si="7"/>
        <v>0</v>
      </c>
      <c r="BD55" s="221">
        <f t="shared" si="8"/>
        <v>0</v>
      </c>
      <c r="BE55" s="221">
        <f t="shared" si="9"/>
        <v>0</v>
      </c>
      <c r="CA55" s="250">
        <v>1</v>
      </c>
      <c r="CB55" s="250">
        <v>1</v>
      </c>
      <c r="CZ55" s="221">
        <v>5.0000000000025597E-3</v>
      </c>
    </row>
    <row r="56" spans="1:104" x14ac:dyDescent="0.2">
      <c r="A56" s="244">
        <v>45</v>
      </c>
      <c r="B56" s="245" t="s">
        <v>404</v>
      </c>
      <c r="C56" s="246" t="s">
        <v>405</v>
      </c>
      <c r="D56" s="247" t="s">
        <v>183</v>
      </c>
      <c r="E56" s="248">
        <v>1</v>
      </c>
      <c r="F56" s="248"/>
      <c r="G56" s="249"/>
      <c r="O56" s="243">
        <v>2</v>
      </c>
      <c r="AA56" s="221">
        <v>3</v>
      </c>
      <c r="AB56" s="221">
        <v>1</v>
      </c>
      <c r="AC56" s="221" t="s">
        <v>404</v>
      </c>
      <c r="AZ56" s="221">
        <v>1</v>
      </c>
      <c r="BA56" s="221">
        <f t="shared" si="5"/>
        <v>0</v>
      </c>
      <c r="BB56" s="221">
        <f t="shared" si="6"/>
        <v>0</v>
      </c>
      <c r="BC56" s="221">
        <f t="shared" si="7"/>
        <v>0</v>
      </c>
      <c r="BD56" s="221">
        <f t="shared" si="8"/>
        <v>0</v>
      </c>
      <c r="BE56" s="221">
        <f t="shared" si="9"/>
        <v>0</v>
      </c>
      <c r="CA56" s="250">
        <v>3</v>
      </c>
      <c r="CB56" s="250">
        <v>1</v>
      </c>
      <c r="CZ56" s="221">
        <v>5.0000000000025597E-3</v>
      </c>
    </row>
    <row r="57" spans="1:104" x14ac:dyDescent="0.2">
      <c r="A57" s="244">
        <v>46</v>
      </c>
      <c r="B57" s="245" t="s">
        <v>406</v>
      </c>
      <c r="C57" s="246" t="s">
        <v>407</v>
      </c>
      <c r="D57" s="247" t="s">
        <v>183</v>
      </c>
      <c r="E57" s="248">
        <v>2</v>
      </c>
      <c r="F57" s="248"/>
      <c r="G57" s="249"/>
      <c r="O57" s="243">
        <v>2</v>
      </c>
      <c r="AA57" s="221">
        <v>1</v>
      </c>
      <c r="AB57" s="221">
        <v>1</v>
      </c>
      <c r="AC57" s="221">
        <v>1</v>
      </c>
      <c r="AZ57" s="221">
        <v>1</v>
      </c>
      <c r="BA57" s="221">
        <f t="shared" si="5"/>
        <v>0</v>
      </c>
      <c r="BB57" s="221">
        <f t="shared" si="6"/>
        <v>0</v>
      </c>
      <c r="BC57" s="221">
        <f t="shared" si="7"/>
        <v>0</v>
      </c>
      <c r="BD57" s="221">
        <f t="shared" si="8"/>
        <v>0</v>
      </c>
      <c r="BE57" s="221">
        <f t="shared" si="9"/>
        <v>0</v>
      </c>
      <c r="CA57" s="250">
        <v>1</v>
      </c>
      <c r="CB57" s="250">
        <v>1</v>
      </c>
      <c r="CZ57" s="221">
        <v>2.2000000000000001E-4</v>
      </c>
    </row>
    <row r="58" spans="1:104" x14ac:dyDescent="0.2">
      <c r="A58" s="244">
        <v>47</v>
      </c>
      <c r="B58" s="245" t="s">
        <v>408</v>
      </c>
      <c r="C58" s="246" t="s">
        <v>409</v>
      </c>
      <c r="D58" s="247" t="s">
        <v>183</v>
      </c>
      <c r="E58" s="248">
        <v>11</v>
      </c>
      <c r="F58" s="248"/>
      <c r="G58" s="249"/>
      <c r="O58" s="243">
        <v>2</v>
      </c>
      <c r="AA58" s="221">
        <v>1</v>
      </c>
      <c r="AB58" s="221">
        <v>1</v>
      </c>
      <c r="AC58" s="221">
        <v>1</v>
      </c>
      <c r="AZ58" s="221">
        <v>1</v>
      </c>
      <c r="BA58" s="221">
        <f t="shared" si="5"/>
        <v>0</v>
      </c>
      <c r="BB58" s="221">
        <f t="shared" si="6"/>
        <v>0</v>
      </c>
      <c r="BC58" s="221">
        <f t="shared" si="7"/>
        <v>0</v>
      </c>
      <c r="BD58" s="221">
        <f t="shared" si="8"/>
        <v>0</v>
      </c>
      <c r="BE58" s="221">
        <f t="shared" si="9"/>
        <v>0</v>
      </c>
      <c r="CA58" s="250">
        <v>1</v>
      </c>
      <c r="CB58" s="250">
        <v>1</v>
      </c>
      <c r="CZ58" s="221">
        <v>4.0999999999999999E-4</v>
      </c>
    </row>
    <row r="59" spans="1:104" x14ac:dyDescent="0.2">
      <c r="A59" s="244">
        <v>48</v>
      </c>
      <c r="B59" s="245" t="s">
        <v>410</v>
      </c>
      <c r="C59" s="246" t="s">
        <v>411</v>
      </c>
      <c r="D59" s="247" t="s">
        <v>183</v>
      </c>
      <c r="E59" s="248">
        <v>17</v>
      </c>
      <c r="F59" s="248"/>
      <c r="G59" s="249"/>
      <c r="O59" s="243">
        <v>2</v>
      </c>
      <c r="AA59" s="221">
        <v>1</v>
      </c>
      <c r="AB59" s="221">
        <v>1</v>
      </c>
      <c r="AC59" s="221">
        <v>1</v>
      </c>
      <c r="AZ59" s="221">
        <v>1</v>
      </c>
      <c r="BA59" s="221">
        <f t="shared" si="5"/>
        <v>0</v>
      </c>
      <c r="BB59" s="221">
        <f t="shared" si="6"/>
        <v>0</v>
      </c>
      <c r="BC59" s="221">
        <f t="shared" si="7"/>
        <v>0</v>
      </c>
      <c r="BD59" s="221">
        <f t="shared" si="8"/>
        <v>0</v>
      </c>
      <c r="BE59" s="221">
        <f t="shared" si="9"/>
        <v>0</v>
      </c>
      <c r="CA59" s="250">
        <v>1</v>
      </c>
      <c r="CB59" s="250">
        <v>1</v>
      </c>
      <c r="CZ59" s="221">
        <v>2.29999999999952E-4</v>
      </c>
    </row>
    <row r="60" spans="1:104" x14ac:dyDescent="0.2">
      <c r="A60" s="244">
        <v>49</v>
      </c>
      <c r="B60" s="245" t="s">
        <v>412</v>
      </c>
      <c r="C60" s="246" t="s">
        <v>413</v>
      </c>
      <c r="D60" s="247" t="s">
        <v>183</v>
      </c>
      <c r="E60" s="248">
        <v>17</v>
      </c>
      <c r="F60" s="248"/>
      <c r="G60" s="249"/>
      <c r="O60" s="243">
        <v>2</v>
      </c>
      <c r="AA60" s="221">
        <v>1</v>
      </c>
      <c r="AB60" s="221">
        <v>1</v>
      </c>
      <c r="AC60" s="221">
        <v>1</v>
      </c>
      <c r="AZ60" s="221">
        <v>1</v>
      </c>
      <c r="BA60" s="221">
        <f t="shared" si="5"/>
        <v>0</v>
      </c>
      <c r="BB60" s="221">
        <f t="shared" si="6"/>
        <v>0</v>
      </c>
      <c r="BC60" s="221">
        <f t="shared" si="7"/>
        <v>0</v>
      </c>
      <c r="BD60" s="221">
        <f t="shared" si="8"/>
        <v>0</v>
      </c>
      <c r="BE60" s="221">
        <f t="shared" si="9"/>
        <v>0</v>
      </c>
      <c r="CA60" s="250">
        <v>1</v>
      </c>
      <c r="CB60" s="250">
        <v>1</v>
      </c>
      <c r="CZ60" s="221">
        <v>0.11178</v>
      </c>
    </row>
    <row r="61" spans="1:104" x14ac:dyDescent="0.2">
      <c r="A61" s="244">
        <v>50</v>
      </c>
      <c r="B61" s="245" t="s">
        <v>414</v>
      </c>
      <c r="C61" s="246" t="s">
        <v>415</v>
      </c>
      <c r="D61" s="247" t="s">
        <v>147</v>
      </c>
      <c r="E61" s="248">
        <v>1050</v>
      </c>
      <c r="F61" s="248"/>
      <c r="G61" s="249"/>
      <c r="O61" s="243">
        <v>2</v>
      </c>
      <c r="AA61" s="221">
        <v>1</v>
      </c>
      <c r="AB61" s="221">
        <v>1</v>
      </c>
      <c r="AC61" s="221">
        <v>1</v>
      </c>
      <c r="AZ61" s="221">
        <v>1</v>
      </c>
      <c r="BA61" s="221">
        <f t="shared" si="5"/>
        <v>0</v>
      </c>
      <c r="BB61" s="221">
        <f t="shared" si="6"/>
        <v>0</v>
      </c>
      <c r="BC61" s="221">
        <f t="shared" si="7"/>
        <v>0</v>
      </c>
      <c r="BD61" s="221">
        <f t="shared" si="8"/>
        <v>0</v>
      </c>
      <c r="BE61" s="221">
        <f t="shared" si="9"/>
        <v>0</v>
      </c>
      <c r="CA61" s="250">
        <v>1</v>
      </c>
      <c r="CB61" s="250">
        <v>1</v>
      </c>
      <c r="CZ61" s="221">
        <v>0</v>
      </c>
    </row>
    <row r="62" spans="1:104" x14ac:dyDescent="0.2">
      <c r="A62" s="244">
        <v>51</v>
      </c>
      <c r="B62" s="245" t="s">
        <v>416</v>
      </c>
      <c r="C62" s="246" t="s">
        <v>417</v>
      </c>
      <c r="D62" s="247" t="s">
        <v>120</v>
      </c>
      <c r="E62" s="248">
        <v>30</v>
      </c>
      <c r="F62" s="248"/>
      <c r="G62" s="249"/>
      <c r="O62" s="243">
        <v>2</v>
      </c>
      <c r="AA62" s="221">
        <v>1</v>
      </c>
      <c r="AB62" s="221">
        <v>1</v>
      </c>
      <c r="AC62" s="221">
        <v>1</v>
      </c>
      <c r="AZ62" s="221">
        <v>1</v>
      </c>
      <c r="BA62" s="221">
        <f t="shared" si="5"/>
        <v>0</v>
      </c>
      <c r="BB62" s="221">
        <f t="shared" si="6"/>
        <v>0</v>
      </c>
      <c r="BC62" s="221">
        <f t="shared" si="7"/>
        <v>0</v>
      </c>
      <c r="BD62" s="221">
        <f t="shared" si="8"/>
        <v>0</v>
      </c>
      <c r="BE62" s="221">
        <f t="shared" si="9"/>
        <v>0</v>
      </c>
      <c r="CA62" s="250">
        <v>1</v>
      </c>
      <c r="CB62" s="250">
        <v>1</v>
      </c>
      <c r="CZ62" s="221">
        <v>4.1799999999999997E-3</v>
      </c>
    </row>
    <row r="63" spans="1:104" x14ac:dyDescent="0.2">
      <c r="A63" s="244">
        <v>52</v>
      </c>
      <c r="B63" s="245" t="s">
        <v>418</v>
      </c>
      <c r="C63" s="246" t="s">
        <v>419</v>
      </c>
      <c r="D63" s="247" t="s">
        <v>147</v>
      </c>
      <c r="E63" s="248">
        <v>570</v>
      </c>
      <c r="F63" s="248"/>
      <c r="G63" s="249"/>
      <c r="O63" s="243">
        <v>2</v>
      </c>
      <c r="AA63" s="221">
        <v>12</v>
      </c>
      <c r="AB63" s="221">
        <v>1</v>
      </c>
      <c r="AC63" s="221">
        <v>52</v>
      </c>
      <c r="AZ63" s="221">
        <v>1</v>
      </c>
      <c r="BA63" s="221">
        <f t="shared" si="5"/>
        <v>0</v>
      </c>
      <c r="BB63" s="221">
        <f t="shared" si="6"/>
        <v>0</v>
      </c>
      <c r="BC63" s="221">
        <f t="shared" si="7"/>
        <v>0</v>
      </c>
      <c r="BD63" s="221">
        <f t="shared" si="8"/>
        <v>0</v>
      </c>
      <c r="BE63" s="221">
        <f t="shared" si="9"/>
        <v>0</v>
      </c>
      <c r="CA63" s="250">
        <v>12</v>
      </c>
      <c r="CB63" s="250">
        <v>1</v>
      </c>
      <c r="CZ63" s="221">
        <v>0</v>
      </c>
    </row>
    <row r="64" spans="1:104" ht="22.5" x14ac:dyDescent="0.2">
      <c r="A64" s="244">
        <v>53</v>
      </c>
      <c r="B64" s="245" t="s">
        <v>420</v>
      </c>
      <c r="C64" s="246" t="s">
        <v>421</v>
      </c>
      <c r="D64" s="247" t="s">
        <v>147</v>
      </c>
      <c r="E64" s="248">
        <v>11</v>
      </c>
      <c r="F64" s="248"/>
      <c r="G64" s="249"/>
      <c r="O64" s="243">
        <v>2</v>
      </c>
      <c r="AA64" s="221">
        <v>12</v>
      </c>
      <c r="AB64" s="221">
        <v>1</v>
      </c>
      <c r="AC64" s="221">
        <v>53</v>
      </c>
      <c r="AZ64" s="221">
        <v>1</v>
      </c>
      <c r="BA64" s="221">
        <f t="shared" si="5"/>
        <v>0</v>
      </c>
      <c r="BB64" s="221">
        <f t="shared" si="6"/>
        <v>0</v>
      </c>
      <c r="BC64" s="221">
        <f t="shared" si="7"/>
        <v>0</v>
      </c>
      <c r="BD64" s="221">
        <f t="shared" si="8"/>
        <v>0</v>
      </c>
      <c r="BE64" s="221">
        <f t="shared" si="9"/>
        <v>0</v>
      </c>
      <c r="CA64" s="250">
        <v>12</v>
      </c>
      <c r="CB64" s="250">
        <v>1</v>
      </c>
      <c r="CZ64" s="221">
        <v>5.0000000000025597E-3</v>
      </c>
    </row>
    <row r="65" spans="1:104" x14ac:dyDescent="0.2">
      <c r="A65" s="244">
        <v>54</v>
      </c>
      <c r="B65" s="245" t="s">
        <v>422</v>
      </c>
      <c r="C65" s="246" t="s">
        <v>423</v>
      </c>
      <c r="D65" s="247" t="s">
        <v>147</v>
      </c>
      <c r="E65" s="248">
        <v>102</v>
      </c>
      <c r="F65" s="248"/>
      <c r="G65" s="249"/>
      <c r="O65" s="243">
        <v>2</v>
      </c>
      <c r="AA65" s="221">
        <v>12</v>
      </c>
      <c r="AB65" s="221">
        <v>1</v>
      </c>
      <c r="AC65" s="221">
        <v>54</v>
      </c>
      <c r="AZ65" s="221">
        <v>1</v>
      </c>
      <c r="BA65" s="221">
        <f t="shared" si="5"/>
        <v>0</v>
      </c>
      <c r="BB65" s="221">
        <f t="shared" si="6"/>
        <v>0</v>
      </c>
      <c r="BC65" s="221">
        <f t="shared" si="7"/>
        <v>0</v>
      </c>
      <c r="BD65" s="221">
        <f t="shared" si="8"/>
        <v>0</v>
      </c>
      <c r="BE65" s="221">
        <f t="shared" si="9"/>
        <v>0</v>
      </c>
      <c r="CA65" s="250">
        <v>12</v>
      </c>
      <c r="CB65" s="250">
        <v>1</v>
      </c>
      <c r="CZ65" s="221">
        <v>9.9999999999944599E-4</v>
      </c>
    </row>
    <row r="66" spans="1:104" ht="22.5" x14ac:dyDescent="0.2">
      <c r="A66" s="244">
        <v>55</v>
      </c>
      <c r="B66" s="245" t="s">
        <v>424</v>
      </c>
      <c r="C66" s="246" t="s">
        <v>425</v>
      </c>
      <c r="D66" s="247" t="s">
        <v>147</v>
      </c>
      <c r="E66" s="248">
        <v>218</v>
      </c>
      <c r="F66" s="248"/>
      <c r="G66" s="249"/>
      <c r="O66" s="243">
        <v>2</v>
      </c>
      <c r="AA66" s="221">
        <v>12</v>
      </c>
      <c r="AB66" s="221">
        <v>1</v>
      </c>
      <c r="AC66" s="221">
        <v>55</v>
      </c>
      <c r="AZ66" s="221">
        <v>1</v>
      </c>
      <c r="BA66" s="221">
        <f t="shared" si="5"/>
        <v>0</v>
      </c>
      <c r="BB66" s="221">
        <f t="shared" si="6"/>
        <v>0</v>
      </c>
      <c r="BC66" s="221">
        <f t="shared" si="7"/>
        <v>0</v>
      </c>
      <c r="BD66" s="221">
        <f t="shared" si="8"/>
        <v>0</v>
      </c>
      <c r="BE66" s="221">
        <f t="shared" si="9"/>
        <v>0</v>
      </c>
      <c r="CA66" s="250">
        <v>12</v>
      </c>
      <c r="CB66" s="250">
        <v>1</v>
      </c>
      <c r="CZ66" s="221">
        <v>1.2240000000005601E-2</v>
      </c>
    </row>
    <row r="67" spans="1:104" x14ac:dyDescent="0.2">
      <c r="A67" s="257"/>
      <c r="B67" s="258" t="s">
        <v>93</v>
      </c>
      <c r="C67" s="259" t="s">
        <v>178</v>
      </c>
      <c r="D67" s="260"/>
      <c r="E67" s="261"/>
      <c r="F67" s="262"/>
      <c r="G67" s="263"/>
      <c r="O67" s="243">
        <v>4</v>
      </c>
      <c r="BA67" s="264">
        <f>SUM(BA31:BA66)</f>
        <v>0</v>
      </c>
      <c r="BB67" s="264">
        <f>SUM(BB31:BB66)</f>
        <v>0</v>
      </c>
      <c r="BC67" s="264">
        <f>SUM(BC31:BC66)</f>
        <v>0</v>
      </c>
      <c r="BD67" s="264">
        <f>SUM(BD31:BD66)</f>
        <v>0</v>
      </c>
      <c r="BE67" s="264">
        <f>SUM(BE31:BE66)</f>
        <v>0</v>
      </c>
    </row>
    <row r="68" spans="1:104" x14ac:dyDescent="0.2">
      <c r="A68" s="236" t="s">
        <v>89</v>
      </c>
      <c r="B68" s="237" t="s">
        <v>351</v>
      </c>
      <c r="C68" s="238" t="s">
        <v>352</v>
      </c>
      <c r="D68" s="239"/>
      <c r="E68" s="240"/>
      <c r="F68" s="240"/>
      <c r="G68" s="241"/>
      <c r="H68" s="242"/>
      <c r="I68" s="242"/>
      <c r="O68" s="243">
        <v>1</v>
      </c>
    </row>
    <row r="69" spans="1:104" x14ac:dyDescent="0.2">
      <c r="A69" s="244">
        <v>56</v>
      </c>
      <c r="B69" s="245" t="s">
        <v>426</v>
      </c>
      <c r="C69" s="246" t="s">
        <v>427</v>
      </c>
      <c r="D69" s="247" t="s">
        <v>110</v>
      </c>
      <c r="E69" s="248">
        <v>6</v>
      </c>
      <c r="F69" s="248"/>
      <c r="G69" s="249"/>
      <c r="O69" s="243">
        <v>2</v>
      </c>
      <c r="AA69" s="221">
        <v>1</v>
      </c>
      <c r="AB69" s="221">
        <v>1</v>
      </c>
      <c r="AC69" s="221">
        <v>1</v>
      </c>
      <c r="AZ69" s="221">
        <v>1</v>
      </c>
      <c r="BA69" s="221">
        <f>IF(AZ69=1,G69,0)</f>
        <v>0</v>
      </c>
      <c r="BB69" s="221">
        <f>IF(AZ69=2,G69,0)</f>
        <v>0</v>
      </c>
      <c r="BC69" s="221">
        <f>IF(AZ69=3,G69,0)</f>
        <v>0</v>
      </c>
      <c r="BD69" s="221">
        <f>IF(AZ69=4,G69,0)</f>
        <v>0</v>
      </c>
      <c r="BE69" s="221">
        <f>IF(AZ69=5,G69,0)</f>
        <v>0</v>
      </c>
      <c r="CA69" s="250">
        <v>1</v>
      </c>
      <c r="CB69" s="250">
        <v>1</v>
      </c>
      <c r="CZ69" s="221">
        <v>2.4919999999983702</v>
      </c>
    </row>
    <row r="70" spans="1:104" x14ac:dyDescent="0.2">
      <c r="A70" s="257"/>
      <c r="B70" s="258" t="s">
        <v>93</v>
      </c>
      <c r="C70" s="259" t="s">
        <v>353</v>
      </c>
      <c r="D70" s="260"/>
      <c r="E70" s="261"/>
      <c r="F70" s="262"/>
      <c r="G70" s="263"/>
      <c r="O70" s="243">
        <v>4</v>
      </c>
      <c r="BA70" s="264">
        <f>SUM(BA68:BA69)</f>
        <v>0</v>
      </c>
      <c r="BB70" s="264">
        <f>SUM(BB68:BB69)</f>
        <v>0</v>
      </c>
      <c r="BC70" s="264">
        <f>SUM(BC68:BC69)</f>
        <v>0</v>
      </c>
      <c r="BD70" s="264">
        <f>SUM(BD68:BD69)</f>
        <v>0</v>
      </c>
      <c r="BE70" s="264">
        <f>SUM(BE68:BE69)</f>
        <v>0</v>
      </c>
    </row>
    <row r="71" spans="1:104" x14ac:dyDescent="0.2">
      <c r="A71" s="236" t="s">
        <v>89</v>
      </c>
      <c r="B71" s="237" t="s">
        <v>288</v>
      </c>
      <c r="C71" s="238" t="s">
        <v>289</v>
      </c>
      <c r="D71" s="239"/>
      <c r="E71" s="240"/>
      <c r="F71" s="240"/>
      <c r="G71" s="241"/>
      <c r="H71" s="242"/>
      <c r="I71" s="242"/>
      <c r="O71" s="243">
        <v>1</v>
      </c>
    </row>
    <row r="72" spans="1:104" x14ac:dyDescent="0.2">
      <c r="A72" s="244">
        <v>57</v>
      </c>
      <c r="B72" s="245" t="s">
        <v>291</v>
      </c>
      <c r="C72" s="246" t="s">
        <v>292</v>
      </c>
      <c r="D72" s="247" t="s">
        <v>293</v>
      </c>
      <c r="E72" s="248">
        <v>1300</v>
      </c>
      <c r="F72" s="248"/>
      <c r="G72" s="249"/>
      <c r="O72" s="243">
        <v>2</v>
      </c>
      <c r="AA72" s="221">
        <v>1</v>
      </c>
      <c r="AB72" s="221">
        <v>2</v>
      </c>
      <c r="AC72" s="221">
        <v>2</v>
      </c>
      <c r="AZ72" s="221">
        <v>1</v>
      </c>
      <c r="BA72" s="221">
        <f>IF(AZ72=1,G72,0)</f>
        <v>0</v>
      </c>
      <c r="BB72" s="221">
        <f>IF(AZ72=2,G72,0)</f>
        <v>0</v>
      </c>
      <c r="BC72" s="221">
        <f>IF(AZ72=3,G72,0)</f>
        <v>0</v>
      </c>
      <c r="BD72" s="221">
        <f>IF(AZ72=4,G72,0)</f>
        <v>0</v>
      </c>
      <c r="BE72" s="221">
        <f>IF(AZ72=5,G72,0)</f>
        <v>0</v>
      </c>
      <c r="CA72" s="250">
        <v>1</v>
      </c>
      <c r="CB72" s="250">
        <v>2</v>
      </c>
      <c r="CZ72" s="221">
        <v>0</v>
      </c>
    </row>
    <row r="73" spans="1:104" x14ac:dyDescent="0.2">
      <c r="A73" s="257"/>
      <c r="B73" s="258" t="s">
        <v>93</v>
      </c>
      <c r="C73" s="259" t="s">
        <v>290</v>
      </c>
      <c r="D73" s="260"/>
      <c r="E73" s="261"/>
      <c r="F73" s="262"/>
      <c r="G73" s="263"/>
      <c r="O73" s="243">
        <v>4</v>
      </c>
      <c r="BA73" s="264">
        <f>SUM(BA71:BA72)</f>
        <v>0</v>
      </c>
      <c r="BB73" s="264">
        <f>SUM(BB71:BB72)</f>
        <v>0</v>
      </c>
      <c r="BC73" s="264">
        <f>SUM(BC71:BC72)</f>
        <v>0</v>
      </c>
      <c r="BD73" s="264">
        <f>SUM(BD71:BD72)</f>
        <v>0</v>
      </c>
      <c r="BE73" s="264">
        <f>SUM(BE71:BE72)</f>
        <v>0</v>
      </c>
    </row>
    <row r="74" spans="1:104" x14ac:dyDescent="0.2">
      <c r="E74" s="221"/>
    </row>
    <row r="75" spans="1:104" x14ac:dyDescent="0.2">
      <c r="E75" s="221"/>
    </row>
    <row r="76" spans="1:104" x14ac:dyDescent="0.2">
      <c r="E76" s="221"/>
    </row>
    <row r="77" spans="1:104" x14ac:dyDescent="0.2">
      <c r="E77" s="221"/>
    </row>
    <row r="78" spans="1:104" x14ac:dyDescent="0.2">
      <c r="E78" s="221"/>
    </row>
    <row r="79" spans="1:104" x14ac:dyDescent="0.2">
      <c r="E79" s="221"/>
    </row>
    <row r="80" spans="1:104" x14ac:dyDescent="0.2">
      <c r="E80" s="221"/>
    </row>
    <row r="81" spans="5:5" x14ac:dyDescent="0.2">
      <c r="E81" s="221"/>
    </row>
    <row r="82" spans="5:5" x14ac:dyDescent="0.2">
      <c r="E82" s="221"/>
    </row>
    <row r="83" spans="5:5" x14ac:dyDescent="0.2">
      <c r="E83" s="221"/>
    </row>
    <row r="84" spans="5:5" x14ac:dyDescent="0.2">
      <c r="E84" s="221"/>
    </row>
    <row r="85" spans="5:5" x14ac:dyDescent="0.2">
      <c r="E85" s="221"/>
    </row>
    <row r="86" spans="5:5" x14ac:dyDescent="0.2">
      <c r="E86" s="221"/>
    </row>
    <row r="87" spans="5:5" x14ac:dyDescent="0.2">
      <c r="E87" s="221"/>
    </row>
    <row r="88" spans="5:5" x14ac:dyDescent="0.2">
      <c r="E88" s="221"/>
    </row>
    <row r="89" spans="5:5" x14ac:dyDescent="0.2">
      <c r="E89" s="221"/>
    </row>
    <row r="90" spans="5:5" x14ac:dyDescent="0.2">
      <c r="E90" s="221"/>
    </row>
    <row r="91" spans="5:5" x14ac:dyDescent="0.2">
      <c r="E91" s="221"/>
    </row>
    <row r="92" spans="5:5" x14ac:dyDescent="0.2">
      <c r="E92" s="221"/>
    </row>
    <row r="93" spans="5:5" x14ac:dyDescent="0.2">
      <c r="E93" s="221"/>
    </row>
    <row r="94" spans="5:5" x14ac:dyDescent="0.2">
      <c r="E94" s="221"/>
    </row>
    <row r="95" spans="5:5" x14ac:dyDescent="0.2">
      <c r="E95" s="221"/>
    </row>
    <row r="96" spans="5:5" x14ac:dyDescent="0.2">
      <c r="E96" s="221"/>
    </row>
    <row r="97" spans="1:7" x14ac:dyDescent="0.2">
      <c r="A97" s="265"/>
      <c r="B97" s="265"/>
      <c r="C97" s="265"/>
      <c r="D97" s="265"/>
      <c r="E97" s="265"/>
      <c r="F97" s="265"/>
      <c r="G97" s="265"/>
    </row>
    <row r="98" spans="1:7" x14ac:dyDescent="0.2">
      <c r="A98" s="265"/>
      <c r="B98" s="265"/>
      <c r="C98" s="265"/>
      <c r="D98" s="265"/>
      <c r="E98" s="265"/>
      <c r="F98" s="265"/>
      <c r="G98" s="265"/>
    </row>
    <row r="99" spans="1:7" x14ac:dyDescent="0.2">
      <c r="A99" s="265"/>
      <c r="B99" s="265"/>
      <c r="C99" s="265"/>
      <c r="D99" s="265"/>
      <c r="E99" s="265"/>
      <c r="F99" s="265"/>
      <c r="G99" s="265"/>
    </row>
    <row r="100" spans="1:7" x14ac:dyDescent="0.2">
      <c r="A100" s="265"/>
      <c r="B100" s="265"/>
      <c r="C100" s="265"/>
      <c r="D100" s="265"/>
      <c r="E100" s="265"/>
      <c r="F100" s="265"/>
      <c r="G100" s="265"/>
    </row>
    <row r="101" spans="1:7" x14ac:dyDescent="0.2">
      <c r="E101" s="221"/>
    </row>
    <row r="102" spans="1:7" x14ac:dyDescent="0.2">
      <c r="E102" s="221"/>
    </row>
    <row r="103" spans="1:7" x14ac:dyDescent="0.2">
      <c r="E103" s="221"/>
    </row>
    <row r="104" spans="1:7" x14ac:dyDescent="0.2">
      <c r="E104" s="221"/>
    </row>
    <row r="105" spans="1:7" x14ac:dyDescent="0.2">
      <c r="E105" s="221"/>
    </row>
    <row r="106" spans="1:7" x14ac:dyDescent="0.2">
      <c r="E106" s="221"/>
    </row>
    <row r="107" spans="1:7" x14ac:dyDescent="0.2">
      <c r="E107" s="221"/>
    </row>
    <row r="108" spans="1:7" x14ac:dyDescent="0.2">
      <c r="E108" s="221"/>
    </row>
    <row r="109" spans="1:7" x14ac:dyDescent="0.2">
      <c r="E109" s="221"/>
    </row>
    <row r="110" spans="1:7" x14ac:dyDescent="0.2">
      <c r="E110" s="221"/>
    </row>
    <row r="111" spans="1:7" x14ac:dyDescent="0.2">
      <c r="E111" s="221"/>
    </row>
    <row r="112" spans="1:7" x14ac:dyDescent="0.2">
      <c r="E112" s="221"/>
    </row>
    <row r="113" spans="5:5" x14ac:dyDescent="0.2">
      <c r="E113" s="221"/>
    </row>
    <row r="114" spans="5:5" x14ac:dyDescent="0.2">
      <c r="E114" s="221"/>
    </row>
    <row r="115" spans="5:5" x14ac:dyDescent="0.2">
      <c r="E115" s="221"/>
    </row>
    <row r="116" spans="5:5" x14ac:dyDescent="0.2">
      <c r="E116" s="221"/>
    </row>
    <row r="117" spans="5:5" x14ac:dyDescent="0.2">
      <c r="E117" s="221"/>
    </row>
    <row r="118" spans="5:5" x14ac:dyDescent="0.2">
      <c r="E118" s="221"/>
    </row>
    <row r="119" spans="5:5" x14ac:dyDescent="0.2">
      <c r="E119" s="221"/>
    </row>
    <row r="120" spans="5:5" x14ac:dyDescent="0.2">
      <c r="E120" s="221"/>
    </row>
    <row r="121" spans="5:5" x14ac:dyDescent="0.2">
      <c r="E121" s="221"/>
    </row>
    <row r="122" spans="5:5" x14ac:dyDescent="0.2">
      <c r="E122" s="221"/>
    </row>
    <row r="123" spans="5:5" x14ac:dyDescent="0.2">
      <c r="E123" s="221"/>
    </row>
    <row r="124" spans="5:5" x14ac:dyDescent="0.2">
      <c r="E124" s="221"/>
    </row>
    <row r="125" spans="5:5" x14ac:dyDescent="0.2">
      <c r="E125" s="221"/>
    </row>
    <row r="126" spans="5:5" x14ac:dyDescent="0.2">
      <c r="E126" s="221"/>
    </row>
    <row r="127" spans="5:5" x14ac:dyDescent="0.2">
      <c r="E127" s="221"/>
    </row>
    <row r="128" spans="5:5" x14ac:dyDescent="0.2">
      <c r="E128" s="221"/>
    </row>
    <row r="129" spans="1:7" x14ac:dyDescent="0.2">
      <c r="E129" s="221"/>
    </row>
    <row r="130" spans="1:7" x14ac:dyDescent="0.2">
      <c r="E130" s="221"/>
    </row>
    <row r="131" spans="1:7" x14ac:dyDescent="0.2">
      <c r="E131" s="221"/>
    </row>
    <row r="132" spans="1:7" x14ac:dyDescent="0.2">
      <c r="A132" s="266"/>
      <c r="B132" s="266"/>
    </row>
    <row r="133" spans="1:7" x14ac:dyDescent="0.2">
      <c r="A133" s="265"/>
      <c r="B133" s="265"/>
      <c r="C133" s="267"/>
      <c r="D133" s="267"/>
      <c r="E133" s="268"/>
      <c r="F133" s="267"/>
      <c r="G133" s="269"/>
    </row>
    <row r="134" spans="1:7" x14ac:dyDescent="0.2">
      <c r="A134" s="270"/>
      <c r="B134" s="270"/>
      <c r="C134" s="265"/>
      <c r="D134" s="265"/>
      <c r="E134" s="271"/>
      <c r="F134" s="265"/>
      <c r="G134" s="265"/>
    </row>
    <row r="135" spans="1:7" x14ac:dyDescent="0.2">
      <c r="A135" s="265"/>
      <c r="B135" s="265"/>
      <c r="C135" s="265"/>
      <c r="D135" s="265"/>
      <c r="E135" s="271"/>
      <c r="F135" s="265"/>
      <c r="G135" s="265"/>
    </row>
    <row r="136" spans="1:7" x14ac:dyDescent="0.2">
      <c r="A136" s="265"/>
      <c r="B136" s="265"/>
      <c r="C136" s="265"/>
      <c r="D136" s="265"/>
      <c r="E136" s="271"/>
      <c r="F136" s="265"/>
      <c r="G136" s="265"/>
    </row>
    <row r="137" spans="1:7" x14ac:dyDescent="0.2">
      <c r="A137" s="265"/>
      <c r="B137" s="265"/>
      <c r="C137" s="265"/>
      <c r="D137" s="265"/>
      <c r="E137" s="271"/>
      <c r="F137" s="265"/>
      <c r="G137" s="265"/>
    </row>
    <row r="138" spans="1:7" x14ac:dyDescent="0.2">
      <c r="A138" s="265"/>
      <c r="B138" s="265"/>
      <c r="C138" s="265"/>
      <c r="D138" s="265"/>
      <c r="E138" s="271"/>
      <c r="F138" s="265"/>
      <c r="G138" s="265"/>
    </row>
    <row r="139" spans="1:7" x14ac:dyDescent="0.2">
      <c r="A139" s="265"/>
      <c r="B139" s="265"/>
      <c r="C139" s="265"/>
      <c r="D139" s="265"/>
      <c r="E139" s="271"/>
      <c r="F139" s="265"/>
      <c r="G139" s="265"/>
    </row>
    <row r="140" spans="1:7" x14ac:dyDescent="0.2">
      <c r="A140" s="265"/>
      <c r="B140" s="265"/>
      <c r="C140" s="265"/>
      <c r="D140" s="265"/>
      <c r="E140" s="271"/>
      <c r="F140" s="265"/>
      <c r="G140" s="265"/>
    </row>
    <row r="141" spans="1:7" x14ac:dyDescent="0.2">
      <c r="A141" s="265"/>
      <c r="B141" s="265"/>
      <c r="C141" s="265"/>
      <c r="D141" s="265"/>
      <c r="E141" s="271"/>
      <c r="F141" s="265"/>
      <c r="G141" s="265"/>
    </row>
    <row r="142" spans="1:7" x14ac:dyDescent="0.2">
      <c r="A142" s="265"/>
      <c r="B142" s="265"/>
      <c r="C142" s="265"/>
      <c r="D142" s="265"/>
      <c r="E142" s="271"/>
      <c r="F142" s="265"/>
      <c r="G142" s="265"/>
    </row>
    <row r="143" spans="1:7" x14ac:dyDescent="0.2">
      <c r="A143" s="265"/>
      <c r="B143" s="265"/>
      <c r="C143" s="265"/>
      <c r="D143" s="265"/>
      <c r="E143" s="271"/>
      <c r="F143" s="265"/>
      <c r="G143" s="265"/>
    </row>
    <row r="144" spans="1:7" x14ac:dyDescent="0.2">
      <c r="A144" s="265"/>
      <c r="B144" s="265"/>
      <c r="C144" s="265"/>
      <c r="D144" s="265"/>
      <c r="E144" s="271"/>
      <c r="F144" s="265"/>
      <c r="G144" s="265"/>
    </row>
    <row r="145" spans="1:7" x14ac:dyDescent="0.2">
      <c r="A145" s="265"/>
      <c r="B145" s="265"/>
      <c r="C145" s="265"/>
      <c r="D145" s="265"/>
      <c r="E145" s="271"/>
      <c r="F145" s="265"/>
      <c r="G145" s="265"/>
    </row>
    <row r="146" spans="1:7" x14ac:dyDescent="0.2">
      <c r="A146" s="265"/>
      <c r="B146" s="265"/>
      <c r="C146" s="265"/>
      <c r="D146" s="265"/>
      <c r="E146" s="271"/>
      <c r="F146" s="265"/>
      <c r="G146" s="265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rgb="FF00B0F0"/>
  </sheetPr>
  <dimension ref="A1:BE55"/>
  <sheetViews>
    <sheetView showZeros="0" view="pageBreakPreview" zoomScaleNormal="100" zoomScaleSheetLayoutView="100" workbookViewId="0"/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4.75" customHeight="1" thickBot="1" x14ac:dyDescent="0.25">
      <c r="A1" s="79" t="s">
        <v>26</v>
      </c>
      <c r="B1" s="80"/>
      <c r="C1" s="80"/>
      <c r="D1" s="80"/>
      <c r="E1" s="80"/>
      <c r="F1" s="80"/>
      <c r="G1" s="80"/>
    </row>
    <row r="2" spans="1:57" ht="12.75" customHeight="1" x14ac:dyDescent="0.2">
      <c r="A2" s="81" t="s">
        <v>27</v>
      </c>
      <c r="B2" s="82"/>
      <c r="C2" s="83" t="s">
        <v>428</v>
      </c>
      <c r="D2" s="83" t="s">
        <v>429</v>
      </c>
      <c r="E2" s="82"/>
      <c r="F2" s="84" t="s">
        <v>28</v>
      </c>
      <c r="G2" s="85"/>
    </row>
    <row r="3" spans="1:57" ht="3" hidden="1" customHeight="1" x14ac:dyDescent="0.2">
      <c r="A3" s="86"/>
      <c r="B3" s="87"/>
      <c r="C3" s="88"/>
      <c r="D3" s="88"/>
      <c r="E3" s="87"/>
      <c r="F3" s="89"/>
      <c r="G3" s="90"/>
    </row>
    <row r="4" spans="1:57" ht="12" customHeight="1" x14ac:dyDescent="0.2">
      <c r="A4" s="91" t="s">
        <v>29</v>
      </c>
      <c r="B4" s="87"/>
      <c r="C4" s="88"/>
      <c r="D4" s="88"/>
      <c r="E4" s="87"/>
      <c r="F4" s="89" t="s">
        <v>30</v>
      </c>
      <c r="G4" s="92"/>
    </row>
    <row r="5" spans="1:57" ht="12.95" customHeight="1" x14ac:dyDescent="0.2">
      <c r="A5" s="93" t="s">
        <v>97</v>
      </c>
      <c r="B5" s="94"/>
      <c r="C5" s="95" t="s">
        <v>95</v>
      </c>
      <c r="D5" s="96"/>
      <c r="E5" s="97"/>
      <c r="F5" s="89" t="s">
        <v>31</v>
      </c>
      <c r="G5" s="90"/>
    </row>
    <row r="6" spans="1:57" ht="12.95" customHeight="1" x14ac:dyDescent="0.2">
      <c r="A6" s="91" t="s">
        <v>32</v>
      </c>
      <c r="B6" s="87"/>
      <c r="C6" s="88"/>
      <c r="D6" s="88"/>
      <c r="E6" s="87"/>
      <c r="F6" s="98" t="s">
        <v>33</v>
      </c>
      <c r="G6" s="99">
        <v>0</v>
      </c>
      <c r="O6" s="100"/>
    </row>
    <row r="7" spans="1:57" ht="12.95" customHeight="1" x14ac:dyDescent="0.2">
      <c r="A7" s="101" t="s">
        <v>94</v>
      </c>
      <c r="B7" s="102"/>
      <c r="C7" s="103" t="s">
        <v>95</v>
      </c>
      <c r="D7" s="104"/>
      <c r="E7" s="104"/>
      <c r="F7" s="105" t="s">
        <v>34</v>
      </c>
      <c r="G7" s="99">
        <f>IF(G6=0,,ROUND((F30+F32)/G6,1))</f>
        <v>0</v>
      </c>
    </row>
    <row r="8" spans="1:57" x14ac:dyDescent="0.2">
      <c r="A8" s="106" t="s">
        <v>35</v>
      </c>
      <c r="B8" s="89"/>
      <c r="C8" s="381"/>
      <c r="D8" s="381"/>
      <c r="E8" s="382"/>
      <c r="F8" s="107" t="s">
        <v>36</v>
      </c>
      <c r="G8" s="108"/>
      <c r="H8" s="109"/>
      <c r="I8" s="110"/>
    </row>
    <row r="9" spans="1:57" x14ac:dyDescent="0.2">
      <c r="A9" s="106" t="s">
        <v>37</v>
      </c>
      <c r="B9" s="89"/>
      <c r="C9" s="381"/>
      <c r="D9" s="381"/>
      <c r="E9" s="382"/>
      <c r="F9" s="89"/>
      <c r="G9" s="111"/>
      <c r="H9" s="112"/>
    </row>
    <row r="10" spans="1:57" x14ac:dyDescent="0.2">
      <c r="A10" s="106" t="s">
        <v>38</v>
      </c>
      <c r="B10" s="89"/>
      <c r="C10" s="381"/>
      <c r="D10" s="381"/>
      <c r="E10" s="381"/>
      <c r="F10" s="113"/>
      <c r="G10" s="114"/>
      <c r="H10" s="115"/>
    </row>
    <row r="11" spans="1:57" ht="13.5" customHeight="1" x14ac:dyDescent="0.2">
      <c r="A11" s="106" t="s">
        <v>39</v>
      </c>
      <c r="B11" s="89"/>
      <c r="C11" s="381"/>
      <c r="D11" s="381"/>
      <c r="E11" s="381"/>
      <c r="F11" s="116" t="s">
        <v>40</v>
      </c>
      <c r="G11" s="117"/>
      <c r="H11" s="112"/>
      <c r="BA11" s="118"/>
      <c r="BB11" s="118"/>
      <c r="BC11" s="118"/>
      <c r="BD11" s="118"/>
      <c r="BE11" s="118"/>
    </row>
    <row r="12" spans="1:57" ht="12.75" customHeight="1" x14ac:dyDescent="0.2">
      <c r="A12" s="119" t="s">
        <v>41</v>
      </c>
      <c r="B12" s="87"/>
      <c r="C12" s="383"/>
      <c r="D12" s="383"/>
      <c r="E12" s="383"/>
      <c r="F12" s="120" t="s">
        <v>42</v>
      </c>
      <c r="G12" s="121"/>
      <c r="H12" s="112"/>
    </row>
    <row r="13" spans="1:57" ht="28.5" customHeight="1" thickBot="1" x14ac:dyDescent="0.25">
      <c r="A13" s="122" t="s">
        <v>43</v>
      </c>
      <c r="B13" s="123"/>
      <c r="C13" s="123"/>
      <c r="D13" s="123"/>
      <c r="E13" s="124"/>
      <c r="F13" s="124"/>
      <c r="G13" s="125"/>
      <c r="H13" s="112"/>
    </row>
    <row r="14" spans="1:57" ht="17.25" customHeight="1" thickBot="1" x14ac:dyDescent="0.25">
      <c r="A14" s="126" t="s">
        <v>44</v>
      </c>
      <c r="B14" s="127"/>
      <c r="C14" s="128"/>
      <c r="D14" s="129" t="s">
        <v>45</v>
      </c>
      <c r="E14" s="130"/>
      <c r="F14" s="130"/>
      <c r="G14" s="128"/>
    </row>
    <row r="15" spans="1:57" ht="15.95" customHeight="1" x14ac:dyDescent="0.2">
      <c r="A15" s="131"/>
      <c r="B15" s="132" t="s">
        <v>46</v>
      </c>
      <c r="C15" s="133">
        <f>'03 Rek'!E16</f>
        <v>0</v>
      </c>
      <c r="D15" s="134">
        <f>'03 Rek'!A24</f>
        <v>0</v>
      </c>
      <c r="E15" s="135"/>
      <c r="F15" s="136"/>
      <c r="G15" s="133">
        <f>'03 Rek'!I24</f>
        <v>0</v>
      </c>
    </row>
    <row r="16" spans="1:57" ht="15.95" customHeight="1" x14ac:dyDescent="0.2">
      <c r="A16" s="131" t="s">
        <v>47</v>
      </c>
      <c r="B16" s="132" t="s">
        <v>48</v>
      </c>
      <c r="C16" s="133">
        <f>'03 Rek'!F16</f>
        <v>0</v>
      </c>
      <c r="D16" s="137"/>
      <c r="E16" s="138"/>
      <c r="F16" s="139"/>
      <c r="G16" s="133"/>
    </row>
    <row r="17" spans="1:7" ht="15.95" customHeight="1" x14ac:dyDescent="0.2">
      <c r="A17" s="131" t="s">
        <v>49</v>
      </c>
      <c r="B17" s="132" t="s">
        <v>50</v>
      </c>
      <c r="C17" s="133">
        <f>'03 Rek'!H16</f>
        <v>0</v>
      </c>
      <c r="D17" s="137"/>
      <c r="E17" s="138"/>
      <c r="F17" s="139"/>
      <c r="G17" s="133"/>
    </row>
    <row r="18" spans="1:7" ht="15.95" customHeight="1" x14ac:dyDescent="0.2">
      <c r="A18" s="140" t="s">
        <v>51</v>
      </c>
      <c r="B18" s="141" t="s">
        <v>52</v>
      </c>
      <c r="C18" s="133">
        <f>'03 Rek'!G16</f>
        <v>0</v>
      </c>
      <c r="D18" s="137"/>
      <c r="E18" s="138"/>
      <c r="F18" s="139"/>
      <c r="G18" s="133"/>
    </row>
    <row r="19" spans="1:7" ht="15.95" customHeight="1" x14ac:dyDescent="0.2">
      <c r="A19" s="142" t="s">
        <v>53</v>
      </c>
      <c r="B19" s="132"/>
      <c r="C19" s="133">
        <f>SUM(C15:C18)</f>
        <v>0</v>
      </c>
      <c r="D19" s="143"/>
      <c r="E19" s="138"/>
      <c r="F19" s="139"/>
      <c r="G19" s="133"/>
    </row>
    <row r="20" spans="1:7" ht="15.95" customHeight="1" x14ac:dyDescent="0.2">
      <c r="A20" s="142"/>
      <c r="B20" s="132"/>
      <c r="C20" s="133"/>
      <c r="D20" s="137"/>
      <c r="E20" s="138"/>
      <c r="F20" s="139"/>
      <c r="G20" s="133"/>
    </row>
    <row r="21" spans="1:7" ht="15.95" customHeight="1" x14ac:dyDescent="0.2">
      <c r="A21" s="142" t="s">
        <v>25</v>
      </c>
      <c r="B21" s="132"/>
      <c r="C21" s="133">
        <f>'03 Rek'!I16</f>
        <v>0</v>
      </c>
      <c r="D21" s="137"/>
      <c r="E21" s="138"/>
      <c r="F21" s="139"/>
      <c r="G21" s="133"/>
    </row>
    <row r="22" spans="1:7" ht="15.95" customHeight="1" x14ac:dyDescent="0.2">
      <c r="A22" s="144" t="s">
        <v>54</v>
      </c>
      <c r="B22" s="112"/>
      <c r="C22" s="133">
        <f>C19+C21</f>
        <v>0</v>
      </c>
      <c r="D22" s="137" t="s">
        <v>55</v>
      </c>
      <c r="E22" s="138"/>
      <c r="F22" s="139"/>
      <c r="G22" s="133">
        <f>G23-SUM(G15:G21)</f>
        <v>0</v>
      </c>
    </row>
    <row r="23" spans="1:7" ht="15.95" customHeight="1" thickBot="1" x14ac:dyDescent="0.25">
      <c r="A23" s="377" t="s">
        <v>56</v>
      </c>
      <c r="B23" s="378"/>
      <c r="C23" s="145">
        <f>C22+G23</f>
        <v>0</v>
      </c>
      <c r="D23" s="146" t="s">
        <v>57</v>
      </c>
      <c r="E23" s="147"/>
      <c r="F23" s="148"/>
      <c r="G23" s="133">
        <f>'03 Rek'!H22</f>
        <v>0</v>
      </c>
    </row>
    <row r="24" spans="1:7" x14ac:dyDescent="0.2">
      <c r="A24" s="149" t="s">
        <v>58</v>
      </c>
      <c r="B24" s="150"/>
      <c r="C24" s="151"/>
      <c r="D24" s="150" t="s">
        <v>59</v>
      </c>
      <c r="E24" s="150"/>
      <c r="F24" s="152" t="s">
        <v>60</v>
      </c>
      <c r="G24" s="153"/>
    </row>
    <row r="25" spans="1:7" x14ac:dyDescent="0.2">
      <c r="A25" s="144" t="s">
        <v>61</v>
      </c>
      <c r="B25" s="112"/>
      <c r="C25" s="154"/>
      <c r="D25" s="112" t="s">
        <v>61</v>
      </c>
      <c r="F25" s="155" t="s">
        <v>61</v>
      </c>
      <c r="G25" s="156"/>
    </row>
    <row r="26" spans="1:7" ht="37.5" customHeight="1" x14ac:dyDescent="0.2">
      <c r="A26" s="144" t="s">
        <v>62</v>
      </c>
      <c r="B26" s="157"/>
      <c r="C26" s="154"/>
      <c r="D26" s="112" t="s">
        <v>62</v>
      </c>
      <c r="F26" s="155" t="s">
        <v>62</v>
      </c>
      <c r="G26" s="156"/>
    </row>
    <row r="27" spans="1:7" x14ac:dyDescent="0.2">
      <c r="A27" s="144"/>
      <c r="B27" s="158"/>
      <c r="C27" s="154"/>
      <c r="D27" s="112"/>
      <c r="F27" s="155"/>
      <c r="G27" s="156"/>
    </row>
    <row r="28" spans="1:7" x14ac:dyDescent="0.2">
      <c r="A28" s="144" t="s">
        <v>63</v>
      </c>
      <c r="B28" s="112"/>
      <c r="C28" s="154"/>
      <c r="D28" s="155" t="s">
        <v>64</v>
      </c>
      <c r="E28" s="154"/>
      <c r="F28" s="159" t="s">
        <v>64</v>
      </c>
      <c r="G28" s="156"/>
    </row>
    <row r="29" spans="1:7" ht="69" customHeight="1" x14ac:dyDescent="0.2">
      <c r="A29" s="144"/>
      <c r="B29" s="112"/>
      <c r="C29" s="160"/>
      <c r="D29" s="161"/>
      <c r="E29" s="160"/>
      <c r="F29" s="112"/>
      <c r="G29" s="156"/>
    </row>
    <row r="30" spans="1:7" x14ac:dyDescent="0.2">
      <c r="A30" s="162" t="s">
        <v>9</v>
      </c>
      <c r="B30" s="163"/>
      <c r="C30" s="164">
        <v>21</v>
      </c>
      <c r="D30" s="163" t="s">
        <v>65</v>
      </c>
      <c r="E30" s="165"/>
      <c r="F30" s="379">
        <f>ROUND(C23-F32,0)</f>
        <v>0</v>
      </c>
      <c r="G30" s="380"/>
    </row>
    <row r="31" spans="1:7" x14ac:dyDescent="0.2">
      <c r="A31" s="162" t="s">
        <v>66</v>
      </c>
      <c r="B31" s="163"/>
      <c r="C31" s="164">
        <f>C30</f>
        <v>21</v>
      </c>
      <c r="D31" s="163" t="s">
        <v>67</v>
      </c>
      <c r="E31" s="165"/>
      <c r="F31" s="379">
        <f>ROUND(PRODUCT(F30,C31/100),1)</f>
        <v>0</v>
      </c>
      <c r="G31" s="380"/>
    </row>
    <row r="32" spans="1:7" x14ac:dyDescent="0.2">
      <c r="A32" s="162" t="s">
        <v>9</v>
      </c>
      <c r="B32" s="163"/>
      <c r="C32" s="164">
        <v>0</v>
      </c>
      <c r="D32" s="163" t="s">
        <v>67</v>
      </c>
      <c r="E32" s="165"/>
      <c r="F32" s="379">
        <v>0</v>
      </c>
      <c r="G32" s="380"/>
    </row>
    <row r="33" spans="1:8" x14ac:dyDescent="0.2">
      <c r="A33" s="162" t="s">
        <v>66</v>
      </c>
      <c r="B33" s="166"/>
      <c r="C33" s="167">
        <f>C32</f>
        <v>0</v>
      </c>
      <c r="D33" s="163" t="s">
        <v>67</v>
      </c>
      <c r="E33" s="139"/>
      <c r="F33" s="379">
        <f>ROUND(PRODUCT(F32,C33/100),1)</f>
        <v>0</v>
      </c>
      <c r="G33" s="380"/>
    </row>
    <row r="34" spans="1:8" s="171" customFormat="1" ht="19.5" customHeight="1" thickBot="1" x14ac:dyDescent="0.3">
      <c r="A34" s="168" t="s">
        <v>68</v>
      </c>
      <c r="B34" s="169"/>
      <c r="C34" s="169"/>
      <c r="D34" s="169"/>
      <c r="E34" s="170"/>
      <c r="F34" s="374">
        <f>CEILING(SUM(F30:F33),IF(SUM(F30:F33)&gt;=0,1,-1))</f>
        <v>0</v>
      </c>
      <c r="G34" s="375"/>
    </row>
    <row r="36" spans="1:8" x14ac:dyDescent="0.2">
      <c r="A36" s="1" t="s">
        <v>69</v>
      </c>
      <c r="B36" s="1"/>
      <c r="C36" s="1"/>
      <c r="D36" s="1"/>
      <c r="E36" s="1"/>
      <c r="F36" s="1"/>
      <c r="G36" s="1"/>
      <c r="H36" t="s">
        <v>2</v>
      </c>
    </row>
    <row r="37" spans="1:8" ht="14.25" customHeight="1" x14ac:dyDescent="0.2">
      <c r="A37" s="1"/>
      <c r="B37" s="376"/>
      <c r="C37" s="376"/>
      <c r="D37" s="376"/>
      <c r="E37" s="376"/>
      <c r="F37" s="376"/>
      <c r="G37" s="376"/>
      <c r="H37" t="s">
        <v>2</v>
      </c>
    </row>
    <row r="38" spans="1:8" ht="12.75" customHeight="1" x14ac:dyDescent="0.2">
      <c r="A38" s="172"/>
      <c r="B38" s="376"/>
      <c r="C38" s="376"/>
      <c r="D38" s="376"/>
      <c r="E38" s="376"/>
      <c r="F38" s="376"/>
      <c r="G38" s="376"/>
      <c r="H38" t="s">
        <v>2</v>
      </c>
    </row>
    <row r="39" spans="1:8" x14ac:dyDescent="0.2">
      <c r="A39" s="172"/>
      <c r="B39" s="376"/>
      <c r="C39" s="376"/>
      <c r="D39" s="376"/>
      <c r="E39" s="376"/>
      <c r="F39" s="376"/>
      <c r="G39" s="376"/>
      <c r="H39" t="s">
        <v>2</v>
      </c>
    </row>
    <row r="40" spans="1:8" x14ac:dyDescent="0.2">
      <c r="A40" s="172"/>
      <c r="B40" s="376"/>
      <c r="C40" s="376"/>
      <c r="D40" s="376"/>
      <c r="E40" s="376"/>
      <c r="F40" s="376"/>
      <c r="G40" s="376"/>
      <c r="H40" t="s">
        <v>2</v>
      </c>
    </row>
    <row r="41" spans="1:8" x14ac:dyDescent="0.2">
      <c r="A41" s="172"/>
      <c r="B41" s="376"/>
      <c r="C41" s="376"/>
      <c r="D41" s="376"/>
      <c r="E41" s="376"/>
      <c r="F41" s="376"/>
      <c r="G41" s="376"/>
      <c r="H41" t="s">
        <v>2</v>
      </c>
    </row>
    <row r="42" spans="1:8" x14ac:dyDescent="0.2">
      <c r="A42" s="172"/>
      <c r="B42" s="376"/>
      <c r="C42" s="376"/>
      <c r="D42" s="376"/>
      <c r="E42" s="376"/>
      <c r="F42" s="376"/>
      <c r="G42" s="376"/>
      <c r="H42" t="s">
        <v>2</v>
      </c>
    </row>
    <row r="43" spans="1:8" x14ac:dyDescent="0.2">
      <c r="A43" s="172"/>
      <c r="B43" s="376"/>
      <c r="C43" s="376"/>
      <c r="D43" s="376"/>
      <c r="E43" s="376"/>
      <c r="F43" s="376"/>
      <c r="G43" s="376"/>
      <c r="H43" t="s">
        <v>2</v>
      </c>
    </row>
    <row r="44" spans="1:8" x14ac:dyDescent="0.2">
      <c r="A44" s="172"/>
      <c r="B44" s="376"/>
      <c r="C44" s="376"/>
      <c r="D44" s="376"/>
      <c r="E44" s="376"/>
      <c r="F44" s="376"/>
      <c r="G44" s="376"/>
      <c r="H44" t="s">
        <v>2</v>
      </c>
    </row>
    <row r="45" spans="1:8" ht="0.75" customHeight="1" x14ac:dyDescent="0.2">
      <c r="A45" s="172"/>
      <c r="B45" s="376"/>
      <c r="C45" s="376"/>
      <c r="D45" s="376"/>
      <c r="E45" s="376"/>
      <c r="F45" s="376"/>
      <c r="G45" s="376"/>
      <c r="H45" t="s">
        <v>2</v>
      </c>
    </row>
    <row r="46" spans="1:8" x14ac:dyDescent="0.2">
      <c r="B46" s="373"/>
      <c r="C46" s="373"/>
      <c r="D46" s="373"/>
      <c r="E46" s="373"/>
      <c r="F46" s="373"/>
      <c r="G46" s="373"/>
    </row>
    <row r="47" spans="1:8" x14ac:dyDescent="0.2">
      <c r="B47" s="373"/>
      <c r="C47" s="373"/>
      <c r="D47" s="373"/>
      <c r="E47" s="373"/>
      <c r="F47" s="373"/>
      <c r="G47" s="373"/>
    </row>
    <row r="48" spans="1:8" x14ac:dyDescent="0.2">
      <c r="B48" s="373"/>
      <c r="C48" s="373"/>
      <c r="D48" s="373"/>
      <c r="E48" s="373"/>
      <c r="F48" s="373"/>
      <c r="G48" s="373"/>
    </row>
    <row r="49" spans="2:7" x14ac:dyDescent="0.2">
      <c r="B49" s="373"/>
      <c r="C49" s="373"/>
      <c r="D49" s="373"/>
      <c r="E49" s="373"/>
      <c r="F49" s="373"/>
      <c r="G49" s="373"/>
    </row>
    <row r="50" spans="2:7" x14ac:dyDescent="0.2">
      <c r="B50" s="373"/>
      <c r="C50" s="373"/>
      <c r="D50" s="373"/>
      <c r="E50" s="373"/>
      <c r="F50" s="373"/>
      <c r="G50" s="373"/>
    </row>
    <row r="51" spans="2:7" x14ac:dyDescent="0.2">
      <c r="B51" s="373"/>
      <c r="C51" s="373"/>
      <c r="D51" s="373"/>
      <c r="E51" s="373"/>
      <c r="F51" s="373"/>
      <c r="G51" s="373"/>
    </row>
    <row r="52" spans="2:7" x14ac:dyDescent="0.2">
      <c r="B52" s="373"/>
      <c r="C52" s="373"/>
      <c r="D52" s="373"/>
      <c r="E52" s="373"/>
      <c r="F52" s="373"/>
      <c r="G52" s="373"/>
    </row>
    <row r="53" spans="2:7" x14ac:dyDescent="0.2">
      <c r="B53" s="373"/>
      <c r="C53" s="373"/>
      <c r="D53" s="373"/>
      <c r="E53" s="373"/>
      <c r="F53" s="373"/>
      <c r="G53" s="373"/>
    </row>
    <row r="54" spans="2:7" x14ac:dyDescent="0.2">
      <c r="B54" s="373"/>
      <c r="C54" s="373"/>
      <c r="D54" s="373"/>
      <c r="E54" s="373"/>
      <c r="F54" s="373"/>
      <c r="G54" s="373"/>
    </row>
    <row r="55" spans="2:7" x14ac:dyDescent="0.2">
      <c r="B55" s="373"/>
      <c r="C55" s="373"/>
      <c r="D55" s="373"/>
      <c r="E55" s="373"/>
      <c r="F55" s="373"/>
      <c r="G55" s="373"/>
    </row>
  </sheetData>
  <mergeCells count="22"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51:G51"/>
    <mergeCell ref="B37:G45"/>
    <mergeCell ref="C8:E8"/>
    <mergeCell ref="C9:E9"/>
    <mergeCell ref="C10:E10"/>
    <mergeCell ref="C11:E11"/>
    <mergeCell ref="C12:E12"/>
    <mergeCell ref="A23:B23"/>
    <mergeCell ref="F30:G30"/>
    <mergeCell ref="F31:G31"/>
    <mergeCell ref="F32:G32"/>
    <mergeCell ref="F33:G33"/>
    <mergeCell ref="F34:G34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>
    <tabColor rgb="FF00B0F0"/>
  </sheetPr>
  <dimension ref="A1:BE73"/>
  <sheetViews>
    <sheetView showZeros="0" view="pageBreakPreview" zoomScaleNormal="100" zoomScaleSheetLayoutView="100" workbookViewId="0">
      <selection sqref="A1:B1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9" ht="13.5" thickTop="1" x14ac:dyDescent="0.2">
      <c r="A1" s="384" t="s">
        <v>3</v>
      </c>
      <c r="B1" s="385"/>
      <c r="C1" s="173" t="s">
        <v>96</v>
      </c>
      <c r="D1" s="174"/>
      <c r="E1" s="175"/>
      <c r="F1" s="174"/>
      <c r="G1" s="176" t="s">
        <v>70</v>
      </c>
      <c r="H1" s="177" t="s">
        <v>428</v>
      </c>
      <c r="I1" s="178"/>
    </row>
    <row r="2" spans="1:9" ht="13.5" thickBot="1" x14ac:dyDescent="0.25">
      <c r="A2" s="386" t="s">
        <v>71</v>
      </c>
      <c r="B2" s="387"/>
      <c r="C2" s="179" t="s">
        <v>98</v>
      </c>
      <c r="D2" s="180"/>
      <c r="E2" s="181"/>
      <c r="F2" s="180"/>
      <c r="G2" s="388" t="s">
        <v>429</v>
      </c>
      <c r="H2" s="389"/>
      <c r="I2" s="390"/>
    </row>
    <row r="3" spans="1:9" ht="13.5" thickTop="1" x14ac:dyDescent="0.2">
      <c r="F3" s="112"/>
    </row>
    <row r="4" spans="1:9" ht="19.5" customHeight="1" x14ac:dyDescent="0.25">
      <c r="A4" s="182" t="s">
        <v>72</v>
      </c>
      <c r="B4" s="183"/>
      <c r="C4" s="183"/>
      <c r="D4" s="183"/>
      <c r="E4" s="184"/>
      <c r="F4" s="183"/>
      <c r="G4" s="183"/>
      <c r="H4" s="183"/>
      <c r="I4" s="183"/>
    </row>
    <row r="5" spans="1:9" ht="13.5" thickBot="1" x14ac:dyDescent="0.25"/>
    <row r="6" spans="1:9" s="112" customFormat="1" ht="13.5" thickBot="1" x14ac:dyDescent="0.25">
      <c r="A6" s="185"/>
      <c r="B6" s="186" t="s">
        <v>73</v>
      </c>
      <c r="C6" s="186"/>
      <c r="D6" s="187"/>
      <c r="E6" s="188" t="s">
        <v>21</v>
      </c>
      <c r="F6" s="189" t="s">
        <v>22</v>
      </c>
      <c r="G6" s="189" t="s">
        <v>23</v>
      </c>
      <c r="H6" s="189" t="s">
        <v>24</v>
      </c>
      <c r="I6" s="190" t="s">
        <v>25</v>
      </c>
    </row>
    <row r="7" spans="1:9" s="112" customFormat="1" x14ac:dyDescent="0.2">
      <c r="A7" s="272" t="str">
        <f>'03 Pol'!B7</f>
        <v>1</v>
      </c>
      <c r="B7" s="60" t="str">
        <f>'03 Pol'!C7</f>
        <v>Zemní práce</v>
      </c>
      <c r="D7" s="191"/>
      <c r="E7" s="273">
        <f>'03 Pol'!BA9</f>
        <v>0</v>
      </c>
      <c r="F7" s="274">
        <f>'03 Pol'!BB9</f>
        <v>0</v>
      </c>
      <c r="G7" s="274">
        <f>'03 Pol'!BC9</f>
        <v>0</v>
      </c>
      <c r="H7" s="274">
        <f>'03 Pol'!BD9</f>
        <v>0</v>
      </c>
      <c r="I7" s="275">
        <f>'03 Pol'!BE9</f>
        <v>0</v>
      </c>
    </row>
    <row r="8" spans="1:9" s="112" customFormat="1" x14ac:dyDescent="0.2">
      <c r="A8" s="272" t="str">
        <f>'03 Pol'!B10</f>
        <v>M23</v>
      </c>
      <c r="B8" s="60" t="str">
        <f>'03 Pol'!C10</f>
        <v>Montáže potrubí</v>
      </c>
      <c r="D8" s="191"/>
      <c r="E8" s="273">
        <f>'03 Pol'!BA13</f>
        <v>0</v>
      </c>
      <c r="F8" s="274">
        <f>'03 Pol'!BB13</f>
        <v>0</v>
      </c>
      <c r="G8" s="274">
        <f>'03 Pol'!BC13</f>
        <v>0</v>
      </c>
      <c r="H8" s="274">
        <f>'03 Pol'!BD13</f>
        <v>0</v>
      </c>
      <c r="I8" s="275">
        <f>'03 Pol'!BE13</f>
        <v>0</v>
      </c>
    </row>
    <row r="9" spans="1:9" s="112" customFormat="1" x14ac:dyDescent="0.2">
      <c r="A9" s="272" t="str">
        <f>'03 Pol'!B14</f>
        <v>1</v>
      </c>
      <c r="B9" s="60" t="str">
        <f>'03 Pol'!C14</f>
        <v>Zemní práce</v>
      </c>
      <c r="D9" s="191"/>
      <c r="E9" s="273">
        <f>'03 Pol'!BA17</f>
        <v>0</v>
      </c>
      <c r="F9" s="274">
        <f>'03 Pol'!BB17</f>
        <v>0</v>
      </c>
      <c r="G9" s="274">
        <f>'03 Pol'!BC17</f>
        <v>0</v>
      </c>
      <c r="H9" s="274">
        <f>'03 Pol'!BD17</f>
        <v>0</v>
      </c>
      <c r="I9" s="275">
        <f>'03 Pol'!BE17</f>
        <v>0</v>
      </c>
    </row>
    <row r="10" spans="1:9" s="112" customFormat="1" x14ac:dyDescent="0.2">
      <c r="A10" s="272" t="str">
        <f>'03 Pol'!B18</f>
        <v>98</v>
      </c>
      <c r="B10" s="60" t="str">
        <f>'03 Pol'!C18</f>
        <v>Demolice</v>
      </c>
      <c r="D10" s="191"/>
      <c r="E10" s="273">
        <f>'03 Pol'!BA20</f>
        <v>0</v>
      </c>
      <c r="F10" s="274">
        <f>'03 Pol'!BB20</f>
        <v>0</v>
      </c>
      <c r="G10" s="274">
        <f>'03 Pol'!BC20</f>
        <v>0</v>
      </c>
      <c r="H10" s="274">
        <f>'03 Pol'!BD20</f>
        <v>0</v>
      </c>
      <c r="I10" s="275">
        <f>'03 Pol'!BE20</f>
        <v>0</v>
      </c>
    </row>
    <row r="11" spans="1:9" s="112" customFormat="1" x14ac:dyDescent="0.2">
      <c r="A11" s="272" t="str">
        <f>'03 Pol'!B21</f>
        <v>97</v>
      </c>
      <c r="B11" s="60" t="str">
        <f>'03 Pol'!C21</f>
        <v>Prorážení otvorů</v>
      </c>
      <c r="D11" s="191"/>
      <c r="E11" s="273">
        <f>'03 Pol'!BA25</f>
        <v>0</v>
      </c>
      <c r="F11" s="274">
        <f>'03 Pol'!BB25</f>
        <v>0</v>
      </c>
      <c r="G11" s="274">
        <f>'03 Pol'!BC25</f>
        <v>0</v>
      </c>
      <c r="H11" s="274">
        <f>'03 Pol'!BD25</f>
        <v>0</v>
      </c>
      <c r="I11" s="275">
        <f>'03 Pol'!BE25</f>
        <v>0</v>
      </c>
    </row>
    <row r="12" spans="1:9" s="112" customFormat="1" x14ac:dyDescent="0.2">
      <c r="A12" s="272" t="str">
        <f>'03 Pol'!B26</f>
        <v>1</v>
      </c>
      <c r="B12" s="60" t="str">
        <f>'03 Pol'!C26</f>
        <v>Zemní práce</v>
      </c>
      <c r="D12" s="191"/>
      <c r="E12" s="273">
        <f>'03 Pol'!BA37</f>
        <v>0</v>
      </c>
      <c r="F12" s="274">
        <f>'03 Pol'!BB37</f>
        <v>0</v>
      </c>
      <c r="G12" s="274">
        <f>'03 Pol'!BC37</f>
        <v>0</v>
      </c>
      <c r="H12" s="274">
        <f>'03 Pol'!BD37</f>
        <v>0</v>
      </c>
      <c r="I12" s="275">
        <f>'03 Pol'!BE37</f>
        <v>0</v>
      </c>
    </row>
    <row r="13" spans="1:9" s="112" customFormat="1" x14ac:dyDescent="0.2">
      <c r="A13" s="272" t="str">
        <f>'03 Pol'!B38</f>
        <v>4</v>
      </c>
      <c r="B13" s="60" t="str">
        <f>'03 Pol'!C38</f>
        <v>Vodorovné konstrukce</v>
      </c>
      <c r="D13" s="191"/>
      <c r="E13" s="273">
        <f>'03 Pol'!BA40</f>
        <v>0</v>
      </c>
      <c r="F13" s="274">
        <f>'03 Pol'!BB40</f>
        <v>0</v>
      </c>
      <c r="G13" s="274">
        <f>'03 Pol'!BC40</f>
        <v>0</v>
      </c>
      <c r="H13" s="274">
        <f>'03 Pol'!BD40</f>
        <v>0</v>
      </c>
      <c r="I13" s="275">
        <f>'03 Pol'!BE40</f>
        <v>0</v>
      </c>
    </row>
    <row r="14" spans="1:9" s="112" customFormat="1" x14ac:dyDescent="0.2">
      <c r="A14" s="272" t="str">
        <f>'03 Pol'!B41</f>
        <v>99</v>
      </c>
      <c r="B14" s="60" t="str">
        <f>'03 Pol'!C41</f>
        <v>Staveništní přesun hmot</v>
      </c>
      <c r="D14" s="191"/>
      <c r="E14" s="273">
        <f>'03 Pol'!BA43</f>
        <v>0</v>
      </c>
      <c r="F14" s="274">
        <f>'03 Pol'!BB43</f>
        <v>0</v>
      </c>
      <c r="G14" s="274">
        <f>'03 Pol'!BC43</f>
        <v>0</v>
      </c>
      <c r="H14" s="274">
        <f>'03 Pol'!BD43</f>
        <v>0</v>
      </c>
      <c r="I14" s="275">
        <f>'03 Pol'!BE43</f>
        <v>0</v>
      </c>
    </row>
    <row r="15" spans="1:9" s="112" customFormat="1" ht="13.5" thickBot="1" x14ac:dyDescent="0.25">
      <c r="A15" s="272" t="str">
        <f>'03 Pol'!B44</f>
        <v>M23</v>
      </c>
      <c r="B15" s="60" t="str">
        <f>'03 Pol'!C44</f>
        <v>Montáže potrubí</v>
      </c>
      <c r="D15" s="191"/>
      <c r="E15" s="273">
        <f>'03 Pol'!BA56</f>
        <v>0</v>
      </c>
      <c r="F15" s="274">
        <f>'03 Pol'!BB56</f>
        <v>0</v>
      </c>
      <c r="G15" s="274">
        <f>'03 Pol'!BC56</f>
        <v>0</v>
      </c>
      <c r="H15" s="274">
        <f>'03 Pol'!BD56</f>
        <v>0</v>
      </c>
      <c r="I15" s="275">
        <f>'03 Pol'!BE56</f>
        <v>0</v>
      </c>
    </row>
    <row r="16" spans="1:9" s="13" customFormat="1" ht="13.5" thickBot="1" x14ac:dyDescent="0.25">
      <c r="A16" s="192"/>
      <c r="B16" s="193" t="s">
        <v>74</v>
      </c>
      <c r="C16" s="193"/>
      <c r="D16" s="194"/>
      <c r="E16" s="195">
        <f>SUM(E7:E15)</f>
        <v>0</v>
      </c>
      <c r="F16" s="196">
        <f>SUM(F7:F15)</f>
        <v>0</v>
      </c>
      <c r="G16" s="196">
        <f>SUM(G7:G15)</f>
        <v>0</v>
      </c>
      <c r="H16" s="196">
        <f>SUM(H7:H15)</f>
        <v>0</v>
      </c>
      <c r="I16" s="197">
        <f>SUM(I7:I15)</f>
        <v>0</v>
      </c>
    </row>
    <row r="17" spans="1:57" x14ac:dyDescent="0.2">
      <c r="A17" s="112"/>
      <c r="B17" s="112"/>
      <c r="C17" s="112"/>
      <c r="D17" s="112"/>
      <c r="E17" s="112"/>
      <c r="F17" s="112"/>
      <c r="G17" s="112"/>
      <c r="H17" s="112"/>
      <c r="I17" s="112"/>
    </row>
    <row r="18" spans="1:57" ht="19.5" customHeight="1" x14ac:dyDescent="0.25">
      <c r="A18" s="183" t="s">
        <v>75</v>
      </c>
      <c r="B18" s="183"/>
      <c r="C18" s="183"/>
      <c r="D18" s="183"/>
      <c r="E18" s="183"/>
      <c r="F18" s="183"/>
      <c r="G18" s="198"/>
      <c r="H18" s="183"/>
      <c r="I18" s="183"/>
      <c r="BA18" s="118"/>
      <c r="BB18" s="118"/>
      <c r="BC18" s="118"/>
      <c r="BD18" s="118"/>
      <c r="BE18" s="118"/>
    </row>
    <row r="19" spans="1:57" ht="13.5" thickBot="1" x14ac:dyDescent="0.25"/>
    <row r="20" spans="1:57" x14ac:dyDescent="0.2">
      <c r="A20" s="149" t="s">
        <v>76</v>
      </c>
      <c r="B20" s="150"/>
      <c r="C20" s="150"/>
      <c r="D20" s="199"/>
      <c r="E20" s="200" t="s">
        <v>77</v>
      </c>
      <c r="F20" s="201" t="s">
        <v>10</v>
      </c>
      <c r="G20" s="202" t="s">
        <v>78</v>
      </c>
      <c r="H20" s="203"/>
      <c r="I20" s="204" t="s">
        <v>77</v>
      </c>
    </row>
    <row r="21" spans="1:57" x14ac:dyDescent="0.2">
      <c r="A21" s="205"/>
      <c r="B21" s="206"/>
      <c r="C21" s="206"/>
      <c r="D21" s="207"/>
      <c r="E21" s="208"/>
      <c r="F21" s="209"/>
      <c r="G21" s="210">
        <f>CHOOSE(BA21+1,E16+F16,E16+F16+H16,E16+F16+G16+H16,E16,F16,H16,G16,H16+G16,0)</f>
        <v>0</v>
      </c>
      <c r="H21" s="211"/>
      <c r="I21" s="212">
        <f>E21+F21*G21/100</f>
        <v>0</v>
      </c>
      <c r="BA21">
        <v>8</v>
      </c>
    </row>
    <row r="22" spans="1:57" ht="13.5" thickBot="1" x14ac:dyDescent="0.25">
      <c r="A22" s="213"/>
      <c r="B22" s="214" t="s">
        <v>79</v>
      </c>
      <c r="C22" s="215"/>
      <c r="D22" s="216"/>
      <c r="E22" s="217"/>
      <c r="F22" s="218"/>
      <c r="G22" s="218"/>
      <c r="H22" s="391">
        <f>SUM(I21:I21)</f>
        <v>0</v>
      </c>
      <c r="I22" s="392"/>
    </row>
    <row r="24" spans="1:57" x14ac:dyDescent="0.2">
      <c r="B24" s="13"/>
      <c r="F24" s="219"/>
      <c r="G24" s="220"/>
      <c r="H24" s="220"/>
      <c r="I24" s="45"/>
    </row>
    <row r="25" spans="1:57" x14ac:dyDescent="0.2">
      <c r="F25" s="219"/>
      <c r="G25" s="220"/>
      <c r="H25" s="220"/>
      <c r="I25" s="45"/>
    </row>
    <row r="26" spans="1:57" x14ac:dyDescent="0.2">
      <c r="F26" s="219"/>
      <c r="G26" s="220"/>
      <c r="H26" s="220"/>
      <c r="I26" s="45"/>
    </row>
    <row r="27" spans="1:57" x14ac:dyDescent="0.2">
      <c r="F27" s="219"/>
      <c r="G27" s="220"/>
      <c r="H27" s="220"/>
      <c r="I27" s="45"/>
    </row>
    <row r="28" spans="1:57" x14ac:dyDescent="0.2">
      <c r="F28" s="219"/>
      <c r="G28" s="220"/>
      <c r="H28" s="220"/>
      <c r="I28" s="45"/>
    </row>
    <row r="29" spans="1:57" x14ac:dyDescent="0.2">
      <c r="F29" s="219"/>
      <c r="G29" s="220"/>
      <c r="H29" s="220"/>
      <c r="I29" s="45"/>
    </row>
    <row r="30" spans="1:57" x14ac:dyDescent="0.2">
      <c r="F30" s="219"/>
      <c r="G30" s="220"/>
      <c r="H30" s="220"/>
      <c r="I30" s="45"/>
    </row>
    <row r="31" spans="1:57" x14ac:dyDescent="0.2">
      <c r="F31" s="219"/>
      <c r="G31" s="220"/>
      <c r="H31" s="220"/>
      <c r="I31" s="45"/>
    </row>
    <row r="32" spans="1:57" x14ac:dyDescent="0.2">
      <c r="F32" s="219"/>
      <c r="G32" s="220"/>
      <c r="H32" s="220"/>
      <c r="I32" s="45"/>
    </row>
    <row r="33" spans="6:9" x14ac:dyDescent="0.2">
      <c r="F33" s="219"/>
      <c r="G33" s="220"/>
      <c r="H33" s="220"/>
      <c r="I33" s="45"/>
    </row>
    <row r="34" spans="6:9" x14ac:dyDescent="0.2">
      <c r="F34" s="219"/>
      <c r="G34" s="220"/>
      <c r="H34" s="220"/>
      <c r="I34" s="45"/>
    </row>
    <row r="35" spans="6:9" x14ac:dyDescent="0.2">
      <c r="F35" s="219"/>
      <c r="G35" s="220"/>
      <c r="H35" s="220"/>
      <c r="I35" s="45"/>
    </row>
    <row r="36" spans="6:9" x14ac:dyDescent="0.2">
      <c r="F36" s="219"/>
      <c r="G36" s="220"/>
      <c r="H36" s="220"/>
      <c r="I36" s="45"/>
    </row>
    <row r="37" spans="6:9" x14ac:dyDescent="0.2">
      <c r="F37" s="219"/>
      <c r="G37" s="220"/>
      <c r="H37" s="220"/>
      <c r="I37" s="45"/>
    </row>
    <row r="38" spans="6:9" x14ac:dyDescent="0.2">
      <c r="F38" s="219"/>
      <c r="G38" s="220"/>
      <c r="H38" s="220"/>
      <c r="I38" s="45"/>
    </row>
    <row r="39" spans="6:9" x14ac:dyDescent="0.2">
      <c r="F39" s="219"/>
      <c r="G39" s="220"/>
      <c r="H39" s="220"/>
      <c r="I39" s="45"/>
    </row>
    <row r="40" spans="6:9" x14ac:dyDescent="0.2">
      <c r="F40" s="219"/>
      <c r="G40" s="220"/>
      <c r="H40" s="220"/>
      <c r="I40" s="45"/>
    </row>
    <row r="41" spans="6:9" x14ac:dyDescent="0.2">
      <c r="F41" s="219"/>
      <c r="G41" s="220"/>
      <c r="H41" s="220"/>
      <c r="I41" s="45"/>
    </row>
    <row r="42" spans="6:9" x14ac:dyDescent="0.2">
      <c r="F42" s="219"/>
      <c r="G42" s="220"/>
      <c r="H42" s="220"/>
      <c r="I42" s="45"/>
    </row>
    <row r="43" spans="6:9" x14ac:dyDescent="0.2">
      <c r="F43" s="219"/>
      <c r="G43" s="220"/>
      <c r="H43" s="220"/>
      <c r="I43" s="45"/>
    </row>
    <row r="44" spans="6:9" x14ac:dyDescent="0.2">
      <c r="F44" s="219"/>
      <c r="G44" s="220"/>
      <c r="H44" s="220"/>
      <c r="I44" s="45"/>
    </row>
    <row r="45" spans="6:9" x14ac:dyDescent="0.2">
      <c r="F45" s="219"/>
      <c r="G45" s="220"/>
      <c r="H45" s="220"/>
      <c r="I45" s="45"/>
    </row>
    <row r="46" spans="6:9" x14ac:dyDescent="0.2">
      <c r="F46" s="219"/>
      <c r="G46" s="220"/>
      <c r="H46" s="220"/>
      <c r="I46" s="45"/>
    </row>
    <row r="47" spans="6:9" x14ac:dyDescent="0.2">
      <c r="F47" s="219"/>
      <c r="G47" s="220"/>
      <c r="H47" s="220"/>
      <c r="I47" s="45"/>
    </row>
    <row r="48" spans="6:9" x14ac:dyDescent="0.2">
      <c r="F48" s="219"/>
      <c r="G48" s="220"/>
      <c r="H48" s="220"/>
      <c r="I48" s="45"/>
    </row>
    <row r="49" spans="6:9" x14ac:dyDescent="0.2">
      <c r="F49" s="219"/>
      <c r="G49" s="220"/>
      <c r="H49" s="220"/>
      <c r="I49" s="45"/>
    </row>
    <row r="50" spans="6:9" x14ac:dyDescent="0.2">
      <c r="F50" s="219"/>
      <c r="G50" s="220"/>
      <c r="H50" s="220"/>
      <c r="I50" s="45"/>
    </row>
    <row r="51" spans="6:9" x14ac:dyDescent="0.2">
      <c r="F51" s="219"/>
      <c r="G51" s="220"/>
      <c r="H51" s="220"/>
      <c r="I51" s="45"/>
    </row>
    <row r="52" spans="6:9" x14ac:dyDescent="0.2">
      <c r="F52" s="219"/>
      <c r="G52" s="220"/>
      <c r="H52" s="220"/>
      <c r="I52" s="45"/>
    </row>
    <row r="53" spans="6:9" x14ac:dyDescent="0.2">
      <c r="F53" s="219"/>
      <c r="G53" s="220"/>
      <c r="H53" s="220"/>
      <c r="I53" s="45"/>
    </row>
    <row r="54" spans="6:9" x14ac:dyDescent="0.2">
      <c r="F54" s="219"/>
      <c r="G54" s="220"/>
      <c r="H54" s="220"/>
      <c r="I54" s="45"/>
    </row>
    <row r="55" spans="6:9" x14ac:dyDescent="0.2">
      <c r="F55" s="219"/>
      <c r="G55" s="220"/>
      <c r="H55" s="220"/>
      <c r="I55" s="45"/>
    </row>
    <row r="56" spans="6:9" x14ac:dyDescent="0.2">
      <c r="F56" s="219"/>
      <c r="G56" s="220"/>
      <c r="H56" s="220"/>
      <c r="I56" s="45"/>
    </row>
    <row r="57" spans="6:9" x14ac:dyDescent="0.2">
      <c r="F57" s="219"/>
      <c r="G57" s="220"/>
      <c r="H57" s="220"/>
      <c r="I57" s="45"/>
    </row>
    <row r="58" spans="6:9" x14ac:dyDescent="0.2">
      <c r="F58" s="219"/>
      <c r="G58" s="220"/>
      <c r="H58" s="220"/>
      <c r="I58" s="45"/>
    </row>
    <row r="59" spans="6:9" x14ac:dyDescent="0.2">
      <c r="F59" s="219"/>
      <c r="G59" s="220"/>
      <c r="H59" s="220"/>
      <c r="I59" s="45"/>
    </row>
    <row r="60" spans="6:9" x14ac:dyDescent="0.2">
      <c r="F60" s="219"/>
      <c r="G60" s="220"/>
      <c r="H60" s="220"/>
      <c r="I60" s="45"/>
    </row>
    <row r="61" spans="6:9" x14ac:dyDescent="0.2">
      <c r="F61" s="219"/>
      <c r="G61" s="220"/>
      <c r="H61" s="220"/>
      <c r="I61" s="45"/>
    </row>
    <row r="62" spans="6:9" x14ac:dyDescent="0.2">
      <c r="F62" s="219"/>
      <c r="G62" s="220"/>
      <c r="H62" s="220"/>
      <c r="I62" s="45"/>
    </row>
    <row r="63" spans="6:9" x14ac:dyDescent="0.2">
      <c r="F63" s="219"/>
      <c r="G63" s="220"/>
      <c r="H63" s="220"/>
      <c r="I63" s="45"/>
    </row>
    <row r="64" spans="6:9" x14ac:dyDescent="0.2">
      <c r="F64" s="219"/>
      <c r="G64" s="220"/>
      <c r="H64" s="220"/>
      <c r="I64" s="45"/>
    </row>
    <row r="65" spans="6:9" x14ac:dyDescent="0.2">
      <c r="F65" s="219"/>
      <c r="G65" s="220"/>
      <c r="H65" s="220"/>
      <c r="I65" s="45"/>
    </row>
    <row r="66" spans="6:9" x14ac:dyDescent="0.2">
      <c r="F66" s="219"/>
      <c r="G66" s="220"/>
      <c r="H66" s="220"/>
      <c r="I66" s="45"/>
    </row>
    <row r="67" spans="6:9" x14ac:dyDescent="0.2">
      <c r="F67" s="219"/>
      <c r="G67" s="220"/>
      <c r="H67" s="220"/>
      <c r="I67" s="45"/>
    </row>
    <row r="68" spans="6:9" x14ac:dyDescent="0.2">
      <c r="F68" s="219"/>
      <c r="G68" s="220"/>
      <c r="H68" s="220"/>
      <c r="I68" s="45"/>
    </row>
    <row r="69" spans="6:9" x14ac:dyDescent="0.2">
      <c r="F69" s="219"/>
      <c r="G69" s="220"/>
      <c r="H69" s="220"/>
      <c r="I69" s="45"/>
    </row>
    <row r="70" spans="6:9" x14ac:dyDescent="0.2">
      <c r="F70" s="219"/>
      <c r="G70" s="220"/>
      <c r="H70" s="220"/>
      <c r="I70" s="45"/>
    </row>
    <row r="71" spans="6:9" x14ac:dyDescent="0.2">
      <c r="F71" s="219"/>
      <c r="G71" s="220"/>
      <c r="H71" s="220"/>
      <c r="I71" s="45"/>
    </row>
    <row r="72" spans="6:9" x14ac:dyDescent="0.2">
      <c r="F72" s="219"/>
      <c r="G72" s="220"/>
      <c r="H72" s="220"/>
      <c r="I72" s="45"/>
    </row>
    <row r="73" spans="6:9" x14ac:dyDescent="0.2">
      <c r="F73" s="219"/>
      <c r="G73" s="220"/>
      <c r="H73" s="220"/>
      <c r="I73" s="45"/>
    </row>
  </sheetData>
  <mergeCells count="4">
    <mergeCell ref="A1:B1"/>
    <mergeCell ref="A2:B2"/>
    <mergeCell ref="G2:I2"/>
    <mergeCell ref="H22:I22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00B0F0"/>
  </sheetPr>
  <dimension ref="A1:CZ129"/>
  <sheetViews>
    <sheetView showGridLines="0" showZeros="0" view="pageBreakPreview" zoomScaleNormal="100" zoomScaleSheetLayoutView="100" workbookViewId="0">
      <selection sqref="A1:G1"/>
    </sheetView>
  </sheetViews>
  <sheetFormatPr defaultRowHeight="12.75" x14ac:dyDescent="0.2"/>
  <cols>
    <col min="1" max="1" width="4.42578125" style="221" customWidth="1"/>
    <col min="2" max="2" width="11.5703125" style="221" customWidth="1"/>
    <col min="3" max="3" width="40.42578125" style="221" customWidth="1"/>
    <col min="4" max="4" width="5.5703125" style="221" customWidth="1"/>
    <col min="5" max="5" width="8.5703125" style="230" customWidth="1"/>
    <col min="6" max="6" width="9.85546875" style="221" customWidth="1"/>
    <col min="7" max="7" width="13.85546875" style="221" customWidth="1"/>
    <col min="8" max="11" width="9.140625" style="221"/>
    <col min="12" max="12" width="75.42578125" style="221" customWidth="1"/>
    <col min="13" max="13" width="45.28515625" style="221" customWidth="1"/>
    <col min="14" max="16384" width="9.140625" style="221"/>
  </cols>
  <sheetData>
    <row r="1" spans="1:104" ht="15.75" x14ac:dyDescent="0.25">
      <c r="A1" s="397" t="s">
        <v>80</v>
      </c>
      <c r="B1" s="397"/>
      <c r="C1" s="397"/>
      <c r="D1" s="397"/>
      <c r="E1" s="397"/>
      <c r="F1" s="397"/>
      <c r="G1" s="397"/>
    </row>
    <row r="2" spans="1:104" ht="14.25" customHeight="1" thickBot="1" x14ac:dyDescent="0.25">
      <c r="B2" s="222"/>
      <c r="C2" s="223"/>
      <c r="D2" s="223"/>
      <c r="E2" s="224"/>
      <c r="F2" s="223"/>
      <c r="G2" s="223"/>
    </row>
    <row r="3" spans="1:104" ht="13.5" thickTop="1" x14ac:dyDescent="0.2">
      <c r="A3" s="384" t="s">
        <v>3</v>
      </c>
      <c r="B3" s="385"/>
      <c r="C3" s="173" t="s">
        <v>96</v>
      </c>
      <c r="D3" s="174"/>
      <c r="E3" s="225" t="s">
        <v>81</v>
      </c>
      <c r="F3" s="226" t="str">
        <f>'03 Rek'!H1</f>
        <v>10140/03</v>
      </c>
      <c r="G3" s="227"/>
    </row>
    <row r="4" spans="1:104" ht="13.5" thickBot="1" x14ac:dyDescent="0.25">
      <c r="A4" s="398" t="s">
        <v>71</v>
      </c>
      <c r="B4" s="387"/>
      <c r="C4" s="179" t="s">
        <v>98</v>
      </c>
      <c r="D4" s="180"/>
      <c r="E4" s="399" t="str">
        <f>'03 Rek'!G2</f>
        <v>Přeložka plynu</v>
      </c>
      <c r="F4" s="400"/>
      <c r="G4" s="401"/>
    </row>
    <row r="5" spans="1:104" ht="13.5" thickTop="1" x14ac:dyDescent="0.2">
      <c r="A5" s="228"/>
      <c r="B5" s="229"/>
      <c r="C5" s="229"/>
      <c r="G5" s="231"/>
    </row>
    <row r="6" spans="1:104" x14ac:dyDescent="0.2">
      <c r="A6" s="232" t="s">
        <v>82</v>
      </c>
      <c r="B6" s="233" t="s">
        <v>83</v>
      </c>
      <c r="C6" s="233" t="s">
        <v>84</v>
      </c>
      <c r="D6" s="233" t="s">
        <v>85</v>
      </c>
      <c r="E6" s="234" t="s">
        <v>86</v>
      </c>
      <c r="F6" s="233" t="s">
        <v>87</v>
      </c>
      <c r="G6" s="235" t="s">
        <v>88</v>
      </c>
    </row>
    <row r="7" spans="1:104" x14ac:dyDescent="0.2">
      <c r="A7" s="236" t="s">
        <v>89</v>
      </c>
      <c r="B7" s="237" t="s">
        <v>90</v>
      </c>
      <c r="C7" s="238" t="s">
        <v>91</v>
      </c>
      <c r="D7" s="239"/>
      <c r="E7" s="240"/>
      <c r="F7" s="240"/>
      <c r="G7" s="241"/>
      <c r="H7" s="242"/>
      <c r="I7" s="242"/>
      <c r="O7" s="243">
        <v>1</v>
      </c>
    </row>
    <row r="8" spans="1:104" x14ac:dyDescent="0.2">
      <c r="A8" s="244">
        <v>1</v>
      </c>
      <c r="B8" s="245" t="s">
        <v>430</v>
      </c>
      <c r="C8" s="246" t="s">
        <v>431</v>
      </c>
      <c r="D8" s="247" t="s">
        <v>147</v>
      </c>
      <c r="E8" s="248">
        <v>4</v>
      </c>
      <c r="F8" s="248"/>
      <c r="G8" s="249"/>
      <c r="O8" s="243">
        <v>2</v>
      </c>
      <c r="AA8" s="221">
        <v>1</v>
      </c>
      <c r="AB8" s="221">
        <v>1</v>
      </c>
      <c r="AC8" s="221">
        <v>1</v>
      </c>
      <c r="AZ8" s="221">
        <v>1</v>
      </c>
      <c r="BA8" s="221">
        <f>IF(AZ8=1,G8,0)</f>
        <v>0</v>
      </c>
      <c r="BB8" s="221">
        <f>IF(AZ8=2,G8,0)</f>
        <v>0</v>
      </c>
      <c r="BC8" s="221">
        <f>IF(AZ8=3,G8,0)</f>
        <v>0</v>
      </c>
      <c r="BD8" s="221">
        <f>IF(AZ8=4,G8,0)</f>
        <v>0</v>
      </c>
      <c r="BE8" s="221">
        <f>IF(AZ8=5,G8,0)</f>
        <v>0</v>
      </c>
      <c r="CA8" s="250">
        <v>1</v>
      </c>
      <c r="CB8" s="250">
        <v>1</v>
      </c>
      <c r="CZ8" s="221">
        <v>8.6899999999999998E-3</v>
      </c>
    </row>
    <row r="9" spans="1:104" x14ac:dyDescent="0.2">
      <c r="A9" s="257"/>
      <c r="B9" s="258" t="s">
        <v>93</v>
      </c>
      <c r="C9" s="259" t="s">
        <v>101</v>
      </c>
      <c r="D9" s="260"/>
      <c r="E9" s="261"/>
      <c r="F9" s="262"/>
      <c r="G9" s="263"/>
      <c r="O9" s="243">
        <v>4</v>
      </c>
      <c r="BA9" s="264">
        <f>SUM(BA7:BA8)</f>
        <v>0</v>
      </c>
      <c r="BB9" s="264">
        <f>SUM(BB7:BB8)</f>
        <v>0</v>
      </c>
      <c r="BC9" s="264">
        <f>SUM(BC7:BC8)</f>
        <v>0</v>
      </c>
      <c r="BD9" s="264">
        <f>SUM(BD7:BD8)</f>
        <v>0</v>
      </c>
      <c r="BE9" s="264">
        <f>SUM(BE7:BE8)</f>
        <v>0</v>
      </c>
    </row>
    <row r="10" spans="1:104" x14ac:dyDescent="0.2">
      <c r="A10" s="236" t="s">
        <v>89</v>
      </c>
      <c r="B10" s="237" t="s">
        <v>432</v>
      </c>
      <c r="C10" s="238" t="s">
        <v>433</v>
      </c>
      <c r="D10" s="239"/>
      <c r="E10" s="240"/>
      <c r="F10" s="240"/>
      <c r="G10" s="241"/>
      <c r="H10" s="242"/>
      <c r="I10" s="242"/>
      <c r="O10" s="243">
        <v>1</v>
      </c>
    </row>
    <row r="11" spans="1:104" x14ac:dyDescent="0.2">
      <c r="A11" s="244">
        <v>2</v>
      </c>
      <c r="B11" s="245" t="s">
        <v>435</v>
      </c>
      <c r="C11" s="246" t="s">
        <v>436</v>
      </c>
      <c r="D11" s="247" t="s">
        <v>147</v>
      </c>
      <c r="E11" s="248">
        <v>2.5</v>
      </c>
      <c r="F11" s="248"/>
      <c r="G11" s="249"/>
      <c r="O11" s="243">
        <v>2</v>
      </c>
      <c r="AA11" s="221">
        <v>1</v>
      </c>
      <c r="AB11" s="221">
        <v>9</v>
      </c>
      <c r="AC11" s="221">
        <v>9</v>
      </c>
      <c r="AZ11" s="221">
        <v>4</v>
      </c>
      <c r="BA11" s="221">
        <f>IF(AZ11=1,G11,0)</f>
        <v>0</v>
      </c>
      <c r="BB11" s="221">
        <f>IF(AZ11=2,G11,0)</f>
        <v>0</v>
      </c>
      <c r="BC11" s="221">
        <f>IF(AZ11=3,G11,0)</f>
        <v>0</v>
      </c>
      <c r="BD11" s="221">
        <f>IF(AZ11=4,G11,0)</f>
        <v>0</v>
      </c>
      <c r="BE11" s="221">
        <f>IF(AZ11=5,G11,0)</f>
        <v>0</v>
      </c>
      <c r="CA11" s="250">
        <v>1</v>
      </c>
      <c r="CB11" s="250">
        <v>9</v>
      </c>
      <c r="CZ11" s="221">
        <v>0</v>
      </c>
    </row>
    <row r="12" spans="1:104" ht="22.5" x14ac:dyDescent="0.2">
      <c r="A12" s="244">
        <v>3</v>
      </c>
      <c r="B12" s="245" t="s">
        <v>437</v>
      </c>
      <c r="C12" s="246" t="s">
        <v>438</v>
      </c>
      <c r="D12" s="247" t="s">
        <v>147</v>
      </c>
      <c r="E12" s="248">
        <v>2.5</v>
      </c>
      <c r="F12" s="248"/>
      <c r="G12" s="249"/>
      <c r="O12" s="243">
        <v>2</v>
      </c>
      <c r="AA12" s="221">
        <v>12</v>
      </c>
      <c r="AB12" s="221">
        <v>9</v>
      </c>
      <c r="AC12" s="221">
        <v>3</v>
      </c>
      <c r="AZ12" s="221">
        <v>4</v>
      </c>
      <c r="BA12" s="221">
        <f>IF(AZ12=1,G12,0)</f>
        <v>0</v>
      </c>
      <c r="BB12" s="221">
        <f>IF(AZ12=2,G12,0)</f>
        <v>0</v>
      </c>
      <c r="BC12" s="221">
        <f>IF(AZ12=3,G12,0)</f>
        <v>0</v>
      </c>
      <c r="BD12" s="221">
        <f>IF(AZ12=4,G12,0)</f>
        <v>0</v>
      </c>
      <c r="BE12" s="221">
        <f>IF(AZ12=5,G12,0)</f>
        <v>0</v>
      </c>
      <c r="CA12" s="250">
        <v>12</v>
      </c>
      <c r="CB12" s="250">
        <v>9</v>
      </c>
      <c r="CZ12" s="221">
        <v>2.9299999999992101E-3</v>
      </c>
    </row>
    <row r="13" spans="1:104" x14ac:dyDescent="0.2">
      <c r="A13" s="257"/>
      <c r="B13" s="258" t="s">
        <v>93</v>
      </c>
      <c r="C13" s="259" t="s">
        <v>434</v>
      </c>
      <c r="D13" s="260"/>
      <c r="E13" s="261"/>
      <c r="F13" s="262"/>
      <c r="G13" s="263"/>
      <c r="O13" s="243">
        <v>4</v>
      </c>
      <c r="BA13" s="264">
        <f>SUM(BA10:BA12)</f>
        <v>0</v>
      </c>
      <c r="BB13" s="264">
        <f>SUM(BB10:BB12)</f>
        <v>0</v>
      </c>
      <c r="BC13" s="264">
        <f>SUM(BC10:BC12)</f>
        <v>0</v>
      </c>
      <c r="BD13" s="264">
        <f>SUM(BD10:BD12)</f>
        <v>0</v>
      </c>
      <c r="BE13" s="264">
        <f>SUM(BE10:BE12)</f>
        <v>0</v>
      </c>
    </row>
    <row r="14" spans="1:104" x14ac:dyDescent="0.2">
      <c r="A14" s="236" t="s">
        <v>89</v>
      </c>
      <c r="B14" s="237" t="s">
        <v>90</v>
      </c>
      <c r="C14" s="238" t="s">
        <v>91</v>
      </c>
      <c r="D14" s="239"/>
      <c r="E14" s="240"/>
      <c r="F14" s="240"/>
      <c r="G14" s="241"/>
      <c r="H14" s="242"/>
      <c r="I14" s="242"/>
      <c r="O14" s="243">
        <v>1</v>
      </c>
    </row>
    <row r="15" spans="1:104" x14ac:dyDescent="0.2">
      <c r="A15" s="244">
        <v>4</v>
      </c>
      <c r="B15" s="245" t="s">
        <v>439</v>
      </c>
      <c r="C15" s="246" t="s">
        <v>440</v>
      </c>
      <c r="D15" s="247" t="s">
        <v>120</v>
      </c>
      <c r="E15" s="248">
        <v>10</v>
      </c>
      <c r="F15" s="248"/>
      <c r="G15" s="249"/>
      <c r="O15" s="243">
        <v>2</v>
      </c>
      <c r="AA15" s="221">
        <v>1</v>
      </c>
      <c r="AB15" s="221">
        <v>1</v>
      </c>
      <c r="AC15" s="221">
        <v>1</v>
      </c>
      <c r="AZ15" s="221">
        <v>1</v>
      </c>
      <c r="BA15" s="221">
        <f>IF(AZ15=1,G15,0)</f>
        <v>0</v>
      </c>
      <c r="BB15" s="221">
        <f>IF(AZ15=2,G15,0)</f>
        <v>0</v>
      </c>
      <c r="BC15" s="221">
        <f>IF(AZ15=3,G15,0)</f>
        <v>0</v>
      </c>
      <c r="BD15" s="221">
        <f>IF(AZ15=4,G15,0)</f>
        <v>0</v>
      </c>
      <c r="BE15" s="221">
        <f>IF(AZ15=5,G15,0)</f>
        <v>0</v>
      </c>
      <c r="CA15" s="250">
        <v>1</v>
      </c>
      <c r="CB15" s="250">
        <v>1</v>
      </c>
      <c r="CZ15" s="221">
        <v>0</v>
      </c>
    </row>
    <row r="16" spans="1:104" x14ac:dyDescent="0.2">
      <c r="A16" s="244">
        <v>5</v>
      </c>
      <c r="B16" s="245" t="s">
        <v>316</v>
      </c>
      <c r="C16" s="246" t="s">
        <v>317</v>
      </c>
      <c r="D16" s="247" t="s">
        <v>147</v>
      </c>
      <c r="E16" s="248">
        <v>15</v>
      </c>
      <c r="F16" s="248"/>
      <c r="G16" s="249"/>
      <c r="O16" s="243">
        <v>2</v>
      </c>
      <c r="AA16" s="221">
        <v>1</v>
      </c>
      <c r="AB16" s="221">
        <v>1</v>
      </c>
      <c r="AC16" s="221">
        <v>1</v>
      </c>
      <c r="AZ16" s="221">
        <v>1</v>
      </c>
      <c r="BA16" s="221">
        <f>IF(AZ16=1,G16,0)</f>
        <v>0</v>
      </c>
      <c r="BB16" s="221">
        <f>IF(AZ16=2,G16,0)</f>
        <v>0</v>
      </c>
      <c r="BC16" s="221">
        <f>IF(AZ16=3,G16,0)</f>
        <v>0</v>
      </c>
      <c r="BD16" s="221">
        <f>IF(AZ16=4,G16,0)</f>
        <v>0</v>
      </c>
      <c r="BE16" s="221">
        <f>IF(AZ16=5,G16,0)</f>
        <v>0</v>
      </c>
      <c r="CA16" s="250">
        <v>1</v>
      </c>
      <c r="CB16" s="250">
        <v>1</v>
      </c>
      <c r="CZ16" s="221">
        <v>3.9739999999999998E-2</v>
      </c>
    </row>
    <row r="17" spans="1:104" x14ac:dyDescent="0.2">
      <c r="A17" s="257"/>
      <c r="B17" s="258" t="s">
        <v>93</v>
      </c>
      <c r="C17" s="259" t="s">
        <v>101</v>
      </c>
      <c r="D17" s="260"/>
      <c r="E17" s="261"/>
      <c r="F17" s="262"/>
      <c r="G17" s="263"/>
      <c r="O17" s="243">
        <v>4</v>
      </c>
      <c r="BA17" s="264">
        <f>SUM(BA14:BA16)</f>
        <v>0</v>
      </c>
      <c r="BB17" s="264">
        <f>SUM(BB14:BB16)</f>
        <v>0</v>
      </c>
      <c r="BC17" s="264">
        <f>SUM(BC14:BC16)</f>
        <v>0</v>
      </c>
      <c r="BD17" s="264">
        <f>SUM(BD14:BD16)</f>
        <v>0</v>
      </c>
      <c r="BE17" s="264">
        <f>SUM(BE14:BE16)</f>
        <v>0</v>
      </c>
    </row>
    <row r="18" spans="1:104" x14ac:dyDescent="0.2">
      <c r="A18" s="236" t="s">
        <v>89</v>
      </c>
      <c r="B18" s="237" t="s">
        <v>441</v>
      </c>
      <c r="C18" s="238" t="s">
        <v>442</v>
      </c>
      <c r="D18" s="239"/>
      <c r="E18" s="240"/>
      <c r="F18" s="240"/>
      <c r="G18" s="241"/>
      <c r="H18" s="242"/>
      <c r="I18" s="242"/>
      <c r="O18" s="243">
        <v>1</v>
      </c>
    </row>
    <row r="19" spans="1:104" x14ac:dyDescent="0.2">
      <c r="A19" s="244">
        <v>6</v>
      </c>
      <c r="B19" s="245" t="s">
        <v>444</v>
      </c>
      <c r="C19" s="246" t="s">
        <v>445</v>
      </c>
      <c r="D19" s="247" t="s">
        <v>110</v>
      </c>
      <c r="E19" s="248">
        <v>1.5</v>
      </c>
      <c r="F19" s="248"/>
      <c r="G19" s="249"/>
      <c r="O19" s="243">
        <v>2</v>
      </c>
      <c r="AA19" s="221">
        <v>1</v>
      </c>
      <c r="AB19" s="221">
        <v>1</v>
      </c>
      <c r="AC19" s="221">
        <v>1</v>
      </c>
      <c r="AZ19" s="221">
        <v>1</v>
      </c>
      <c r="BA19" s="221">
        <f>IF(AZ19=1,G19,0)</f>
        <v>0</v>
      </c>
      <c r="BB19" s="221">
        <f>IF(AZ19=2,G19,0)</f>
        <v>0</v>
      </c>
      <c r="BC19" s="221">
        <f>IF(AZ19=3,G19,0)</f>
        <v>0</v>
      </c>
      <c r="BD19" s="221">
        <f>IF(AZ19=4,G19,0)</f>
        <v>0</v>
      </c>
      <c r="BE19" s="221">
        <f>IF(AZ19=5,G19,0)</f>
        <v>0</v>
      </c>
      <c r="CA19" s="250">
        <v>1</v>
      </c>
      <c r="CB19" s="250">
        <v>1</v>
      </c>
      <c r="CZ19" s="221">
        <v>1.31E-3</v>
      </c>
    </row>
    <row r="20" spans="1:104" x14ac:dyDescent="0.2">
      <c r="A20" s="257"/>
      <c r="B20" s="258" t="s">
        <v>93</v>
      </c>
      <c r="C20" s="259" t="s">
        <v>443</v>
      </c>
      <c r="D20" s="260"/>
      <c r="E20" s="261"/>
      <c r="F20" s="262"/>
      <c r="G20" s="263"/>
      <c r="O20" s="243">
        <v>4</v>
      </c>
      <c r="BA20" s="264">
        <f>SUM(BA18:BA19)</f>
        <v>0</v>
      </c>
      <c r="BB20" s="264">
        <f>SUM(BB18:BB19)</f>
        <v>0</v>
      </c>
      <c r="BC20" s="264">
        <f>SUM(BC18:BC19)</f>
        <v>0</v>
      </c>
      <c r="BD20" s="264">
        <f>SUM(BD18:BD19)</f>
        <v>0</v>
      </c>
      <c r="BE20" s="264">
        <f>SUM(BE18:BE19)</f>
        <v>0</v>
      </c>
    </row>
    <row r="21" spans="1:104" x14ac:dyDescent="0.2">
      <c r="A21" s="236" t="s">
        <v>89</v>
      </c>
      <c r="B21" s="237" t="s">
        <v>446</v>
      </c>
      <c r="C21" s="238" t="s">
        <v>447</v>
      </c>
      <c r="D21" s="239"/>
      <c r="E21" s="240"/>
      <c r="F21" s="240"/>
      <c r="G21" s="241"/>
      <c r="H21" s="242"/>
      <c r="I21" s="242"/>
      <c r="O21" s="243">
        <v>1</v>
      </c>
    </row>
    <row r="22" spans="1:104" x14ac:dyDescent="0.2">
      <c r="A22" s="244">
        <v>7</v>
      </c>
      <c r="B22" s="245" t="s">
        <v>449</v>
      </c>
      <c r="C22" s="246" t="s">
        <v>450</v>
      </c>
      <c r="D22" s="247" t="s">
        <v>293</v>
      </c>
      <c r="E22" s="248">
        <v>4</v>
      </c>
      <c r="F22" s="248"/>
      <c r="G22" s="249"/>
      <c r="O22" s="243">
        <v>2</v>
      </c>
      <c r="AA22" s="221">
        <v>1</v>
      </c>
      <c r="AB22" s="221">
        <v>3</v>
      </c>
      <c r="AC22" s="221">
        <v>3</v>
      </c>
      <c r="AZ22" s="221">
        <v>1</v>
      </c>
      <c r="BA22" s="221">
        <f>IF(AZ22=1,G22,0)</f>
        <v>0</v>
      </c>
      <c r="BB22" s="221">
        <f>IF(AZ22=2,G22,0)</f>
        <v>0</v>
      </c>
      <c r="BC22" s="221">
        <f>IF(AZ22=3,G22,0)</f>
        <v>0</v>
      </c>
      <c r="BD22" s="221">
        <f>IF(AZ22=4,G22,0)</f>
        <v>0</v>
      </c>
      <c r="BE22" s="221">
        <f>IF(AZ22=5,G22,0)</f>
        <v>0</v>
      </c>
      <c r="CA22" s="250">
        <v>1</v>
      </c>
      <c r="CB22" s="250">
        <v>3</v>
      </c>
      <c r="CZ22" s="221">
        <v>0</v>
      </c>
    </row>
    <row r="23" spans="1:104" x14ac:dyDescent="0.2">
      <c r="A23" s="244">
        <v>8</v>
      </c>
      <c r="B23" s="245" t="s">
        <v>451</v>
      </c>
      <c r="C23" s="246" t="s">
        <v>452</v>
      </c>
      <c r="D23" s="247" t="s">
        <v>293</v>
      </c>
      <c r="E23" s="248">
        <v>4</v>
      </c>
      <c r="F23" s="248"/>
      <c r="G23" s="249"/>
      <c r="O23" s="243">
        <v>2</v>
      </c>
      <c r="AA23" s="221">
        <v>1</v>
      </c>
      <c r="AB23" s="221">
        <v>3</v>
      </c>
      <c r="AC23" s="221">
        <v>3</v>
      </c>
      <c r="AZ23" s="221">
        <v>1</v>
      </c>
      <c r="BA23" s="221">
        <f>IF(AZ23=1,G23,0)</f>
        <v>0</v>
      </c>
      <c r="BB23" s="221">
        <f>IF(AZ23=2,G23,0)</f>
        <v>0</v>
      </c>
      <c r="BC23" s="221">
        <f>IF(AZ23=3,G23,0)</f>
        <v>0</v>
      </c>
      <c r="BD23" s="221">
        <f>IF(AZ23=4,G23,0)</f>
        <v>0</v>
      </c>
      <c r="BE23" s="221">
        <f>IF(AZ23=5,G23,0)</f>
        <v>0</v>
      </c>
      <c r="CA23" s="250">
        <v>1</v>
      </c>
      <c r="CB23" s="250">
        <v>3</v>
      </c>
      <c r="CZ23" s="221">
        <v>0</v>
      </c>
    </row>
    <row r="24" spans="1:104" x14ac:dyDescent="0.2">
      <c r="A24" s="244">
        <v>9</v>
      </c>
      <c r="B24" s="245" t="s">
        <v>302</v>
      </c>
      <c r="C24" s="246" t="s">
        <v>303</v>
      </c>
      <c r="D24" s="247" t="s">
        <v>293</v>
      </c>
      <c r="E24" s="248">
        <v>4</v>
      </c>
      <c r="F24" s="248"/>
      <c r="G24" s="249"/>
      <c r="O24" s="243">
        <v>2</v>
      </c>
      <c r="AA24" s="221">
        <v>1</v>
      </c>
      <c r="AB24" s="221">
        <v>3</v>
      </c>
      <c r="AC24" s="221">
        <v>3</v>
      </c>
      <c r="AZ24" s="221">
        <v>1</v>
      </c>
      <c r="BA24" s="221">
        <f>IF(AZ24=1,G24,0)</f>
        <v>0</v>
      </c>
      <c r="BB24" s="221">
        <f>IF(AZ24=2,G24,0)</f>
        <v>0</v>
      </c>
      <c r="BC24" s="221">
        <f>IF(AZ24=3,G24,0)</f>
        <v>0</v>
      </c>
      <c r="BD24" s="221">
        <f>IF(AZ24=4,G24,0)</f>
        <v>0</v>
      </c>
      <c r="BE24" s="221">
        <f>IF(AZ24=5,G24,0)</f>
        <v>0</v>
      </c>
      <c r="CA24" s="250">
        <v>1</v>
      </c>
      <c r="CB24" s="250">
        <v>3</v>
      </c>
      <c r="CZ24" s="221">
        <v>0</v>
      </c>
    </row>
    <row r="25" spans="1:104" x14ac:dyDescent="0.2">
      <c r="A25" s="257"/>
      <c r="B25" s="258" t="s">
        <v>93</v>
      </c>
      <c r="C25" s="259" t="s">
        <v>448</v>
      </c>
      <c r="D25" s="260"/>
      <c r="E25" s="261"/>
      <c r="F25" s="262"/>
      <c r="G25" s="263"/>
      <c r="O25" s="243">
        <v>4</v>
      </c>
      <c r="BA25" s="264">
        <f>SUM(BA21:BA24)</f>
        <v>0</v>
      </c>
      <c r="BB25" s="264">
        <f>SUM(BB21:BB24)</f>
        <v>0</v>
      </c>
      <c r="BC25" s="264">
        <f>SUM(BC21:BC24)</f>
        <v>0</v>
      </c>
      <c r="BD25" s="264">
        <f>SUM(BD21:BD24)</f>
        <v>0</v>
      </c>
      <c r="BE25" s="264">
        <f>SUM(BE21:BE24)</f>
        <v>0</v>
      </c>
    </row>
    <row r="26" spans="1:104" x14ac:dyDescent="0.2">
      <c r="A26" s="236" t="s">
        <v>89</v>
      </c>
      <c r="B26" s="237" t="s">
        <v>90</v>
      </c>
      <c r="C26" s="238" t="s">
        <v>91</v>
      </c>
      <c r="D26" s="239"/>
      <c r="E26" s="240"/>
      <c r="F26" s="240"/>
      <c r="G26" s="241"/>
      <c r="H26" s="242"/>
      <c r="I26" s="242"/>
      <c r="O26" s="243">
        <v>1</v>
      </c>
    </row>
    <row r="27" spans="1:104" x14ac:dyDescent="0.2">
      <c r="A27" s="244">
        <v>10</v>
      </c>
      <c r="B27" s="245" t="s">
        <v>322</v>
      </c>
      <c r="C27" s="246" t="s">
        <v>323</v>
      </c>
      <c r="D27" s="247" t="s">
        <v>110</v>
      </c>
      <c r="E27" s="248">
        <v>25</v>
      </c>
      <c r="F27" s="248"/>
      <c r="G27" s="249"/>
      <c r="O27" s="243">
        <v>2</v>
      </c>
      <c r="AA27" s="221">
        <v>1</v>
      </c>
      <c r="AB27" s="221">
        <v>1</v>
      </c>
      <c r="AC27" s="221">
        <v>1</v>
      </c>
      <c r="AZ27" s="221">
        <v>1</v>
      </c>
      <c r="BA27" s="221">
        <f t="shared" ref="BA27:BA36" si="0">IF(AZ27=1,G27,0)</f>
        <v>0</v>
      </c>
      <c r="BB27" s="221">
        <f t="shared" ref="BB27:BB36" si="1">IF(AZ27=2,G27,0)</f>
        <v>0</v>
      </c>
      <c r="BC27" s="221">
        <f t="shared" ref="BC27:BC36" si="2">IF(AZ27=3,G27,0)</f>
        <v>0</v>
      </c>
      <c r="BD27" s="221">
        <f t="shared" ref="BD27:BD36" si="3">IF(AZ27=4,G27,0)</f>
        <v>0</v>
      </c>
      <c r="BE27" s="221">
        <f t="shared" ref="BE27:BE36" si="4">IF(AZ27=5,G27,0)</f>
        <v>0</v>
      </c>
      <c r="CA27" s="250">
        <v>1</v>
      </c>
      <c r="CB27" s="250">
        <v>1</v>
      </c>
      <c r="CZ27" s="221">
        <v>0</v>
      </c>
    </row>
    <row r="28" spans="1:104" x14ac:dyDescent="0.2">
      <c r="A28" s="244">
        <v>11</v>
      </c>
      <c r="B28" s="245" t="s">
        <v>336</v>
      </c>
      <c r="C28" s="246" t="s">
        <v>337</v>
      </c>
      <c r="D28" s="247" t="s">
        <v>120</v>
      </c>
      <c r="E28" s="248">
        <v>376.65</v>
      </c>
      <c r="F28" s="248"/>
      <c r="G28" s="249"/>
      <c r="O28" s="243">
        <v>2</v>
      </c>
      <c r="AA28" s="221">
        <v>1</v>
      </c>
      <c r="AB28" s="221">
        <v>1</v>
      </c>
      <c r="AC28" s="221">
        <v>1</v>
      </c>
      <c r="AZ28" s="221">
        <v>1</v>
      </c>
      <c r="BA28" s="221">
        <f t="shared" si="0"/>
        <v>0</v>
      </c>
      <c r="BB28" s="221">
        <f t="shared" si="1"/>
        <v>0</v>
      </c>
      <c r="BC28" s="221">
        <f t="shared" si="2"/>
        <v>0</v>
      </c>
      <c r="BD28" s="221">
        <f t="shared" si="3"/>
        <v>0</v>
      </c>
      <c r="BE28" s="221">
        <f t="shared" si="4"/>
        <v>0</v>
      </c>
      <c r="CA28" s="250">
        <v>1</v>
      </c>
      <c r="CB28" s="250">
        <v>1</v>
      </c>
      <c r="CZ28" s="221">
        <v>9.8999999999999999E-4</v>
      </c>
    </row>
    <row r="29" spans="1:104" x14ac:dyDescent="0.2">
      <c r="A29" s="244">
        <v>12</v>
      </c>
      <c r="B29" s="245" t="s">
        <v>340</v>
      </c>
      <c r="C29" s="246" t="s">
        <v>341</v>
      </c>
      <c r="D29" s="247" t="s">
        <v>120</v>
      </c>
      <c r="E29" s="248">
        <v>376.65</v>
      </c>
      <c r="F29" s="248"/>
      <c r="G29" s="249"/>
      <c r="O29" s="243">
        <v>2</v>
      </c>
      <c r="AA29" s="221">
        <v>1</v>
      </c>
      <c r="AB29" s="221">
        <v>1</v>
      </c>
      <c r="AC29" s="221">
        <v>1</v>
      </c>
      <c r="AZ29" s="221">
        <v>1</v>
      </c>
      <c r="BA29" s="221">
        <f t="shared" si="0"/>
        <v>0</v>
      </c>
      <c r="BB29" s="221">
        <f t="shared" si="1"/>
        <v>0</v>
      </c>
      <c r="BC29" s="221">
        <f t="shared" si="2"/>
        <v>0</v>
      </c>
      <c r="BD29" s="221">
        <f t="shared" si="3"/>
        <v>0</v>
      </c>
      <c r="BE29" s="221">
        <f t="shared" si="4"/>
        <v>0</v>
      </c>
      <c r="CA29" s="250">
        <v>1</v>
      </c>
      <c r="CB29" s="250">
        <v>1</v>
      </c>
      <c r="CZ29" s="221">
        <v>0</v>
      </c>
    </row>
    <row r="30" spans="1:104" x14ac:dyDescent="0.2">
      <c r="A30" s="244">
        <v>13</v>
      </c>
      <c r="B30" s="245" t="s">
        <v>453</v>
      </c>
      <c r="C30" s="246" t="s">
        <v>454</v>
      </c>
      <c r="D30" s="247" t="s">
        <v>110</v>
      </c>
      <c r="E30" s="248">
        <v>174.69</v>
      </c>
      <c r="F30" s="248"/>
      <c r="G30" s="249"/>
      <c r="O30" s="243">
        <v>2</v>
      </c>
      <c r="AA30" s="221">
        <v>1</v>
      </c>
      <c r="AB30" s="221">
        <v>1</v>
      </c>
      <c r="AC30" s="221">
        <v>1</v>
      </c>
      <c r="AZ30" s="221">
        <v>1</v>
      </c>
      <c r="BA30" s="221">
        <f t="shared" si="0"/>
        <v>0</v>
      </c>
      <c r="BB30" s="221">
        <f t="shared" si="1"/>
        <v>0</v>
      </c>
      <c r="BC30" s="221">
        <f t="shared" si="2"/>
        <v>0</v>
      </c>
      <c r="BD30" s="221">
        <f t="shared" si="3"/>
        <v>0</v>
      </c>
      <c r="BE30" s="221">
        <f t="shared" si="4"/>
        <v>0</v>
      </c>
      <c r="CA30" s="250">
        <v>1</v>
      </c>
      <c r="CB30" s="250">
        <v>1</v>
      </c>
      <c r="CZ30" s="221">
        <v>0</v>
      </c>
    </row>
    <row r="31" spans="1:104" x14ac:dyDescent="0.2">
      <c r="A31" s="244">
        <v>14</v>
      </c>
      <c r="B31" s="245" t="s">
        <v>338</v>
      </c>
      <c r="C31" s="246" t="s">
        <v>339</v>
      </c>
      <c r="D31" s="247" t="s">
        <v>110</v>
      </c>
      <c r="E31" s="248">
        <v>174.69</v>
      </c>
      <c r="F31" s="248"/>
      <c r="G31" s="249"/>
      <c r="O31" s="243">
        <v>2</v>
      </c>
      <c r="AA31" s="221">
        <v>1</v>
      </c>
      <c r="AB31" s="221">
        <v>1</v>
      </c>
      <c r="AC31" s="221">
        <v>1</v>
      </c>
      <c r="AZ31" s="221">
        <v>1</v>
      </c>
      <c r="BA31" s="221">
        <f t="shared" si="0"/>
        <v>0</v>
      </c>
      <c r="BB31" s="221">
        <f t="shared" si="1"/>
        <v>0</v>
      </c>
      <c r="BC31" s="221">
        <f t="shared" si="2"/>
        <v>0</v>
      </c>
      <c r="BD31" s="221">
        <f t="shared" si="3"/>
        <v>0</v>
      </c>
      <c r="BE31" s="221">
        <f t="shared" si="4"/>
        <v>0</v>
      </c>
      <c r="CA31" s="250">
        <v>1</v>
      </c>
      <c r="CB31" s="250">
        <v>1</v>
      </c>
      <c r="CZ31" s="221">
        <v>0</v>
      </c>
    </row>
    <row r="32" spans="1:104" x14ac:dyDescent="0.2">
      <c r="A32" s="244">
        <v>15</v>
      </c>
      <c r="B32" s="245" t="s">
        <v>324</v>
      </c>
      <c r="C32" s="246" t="s">
        <v>325</v>
      </c>
      <c r="D32" s="247" t="s">
        <v>110</v>
      </c>
      <c r="E32" s="248">
        <v>43.92</v>
      </c>
      <c r="F32" s="248"/>
      <c r="G32" s="249"/>
      <c r="O32" s="243">
        <v>2</v>
      </c>
      <c r="AA32" s="221">
        <v>1</v>
      </c>
      <c r="AB32" s="221">
        <v>1</v>
      </c>
      <c r="AC32" s="221">
        <v>1</v>
      </c>
      <c r="AZ32" s="221">
        <v>1</v>
      </c>
      <c r="BA32" s="221">
        <f t="shared" si="0"/>
        <v>0</v>
      </c>
      <c r="BB32" s="221">
        <f t="shared" si="1"/>
        <v>0</v>
      </c>
      <c r="BC32" s="221">
        <f t="shared" si="2"/>
        <v>0</v>
      </c>
      <c r="BD32" s="221">
        <f t="shared" si="3"/>
        <v>0</v>
      </c>
      <c r="BE32" s="221">
        <f t="shared" si="4"/>
        <v>0</v>
      </c>
      <c r="CA32" s="250">
        <v>1</v>
      </c>
      <c r="CB32" s="250">
        <v>1</v>
      </c>
      <c r="CZ32" s="221">
        <v>0</v>
      </c>
    </row>
    <row r="33" spans="1:104" x14ac:dyDescent="0.2">
      <c r="A33" s="244">
        <v>16</v>
      </c>
      <c r="B33" s="245" t="s">
        <v>131</v>
      </c>
      <c r="C33" s="246" t="s">
        <v>350</v>
      </c>
      <c r="D33" s="247" t="s">
        <v>110</v>
      </c>
      <c r="E33" s="248">
        <v>130.77000000000001</v>
      </c>
      <c r="F33" s="248"/>
      <c r="G33" s="249"/>
      <c r="O33" s="243">
        <v>2</v>
      </c>
      <c r="AA33" s="221">
        <v>1</v>
      </c>
      <c r="AB33" s="221">
        <v>1</v>
      </c>
      <c r="AC33" s="221">
        <v>1</v>
      </c>
      <c r="AZ33" s="221">
        <v>1</v>
      </c>
      <c r="BA33" s="221">
        <f t="shared" si="0"/>
        <v>0</v>
      </c>
      <c r="BB33" s="221">
        <f t="shared" si="1"/>
        <v>0</v>
      </c>
      <c r="BC33" s="221">
        <f t="shared" si="2"/>
        <v>0</v>
      </c>
      <c r="BD33" s="221">
        <f t="shared" si="3"/>
        <v>0</v>
      </c>
      <c r="BE33" s="221">
        <f t="shared" si="4"/>
        <v>0</v>
      </c>
      <c r="CA33" s="250">
        <v>1</v>
      </c>
      <c r="CB33" s="250">
        <v>1</v>
      </c>
      <c r="CZ33" s="221">
        <v>0</v>
      </c>
    </row>
    <row r="34" spans="1:104" x14ac:dyDescent="0.2">
      <c r="A34" s="244">
        <v>17</v>
      </c>
      <c r="B34" s="245" t="s">
        <v>345</v>
      </c>
      <c r="C34" s="246" t="s">
        <v>346</v>
      </c>
      <c r="D34" s="247" t="s">
        <v>110</v>
      </c>
      <c r="E34" s="248">
        <v>30.62</v>
      </c>
      <c r="F34" s="248"/>
      <c r="G34" s="249"/>
      <c r="O34" s="243">
        <v>2</v>
      </c>
      <c r="AA34" s="221">
        <v>1</v>
      </c>
      <c r="AB34" s="221">
        <v>1</v>
      </c>
      <c r="AC34" s="221">
        <v>1</v>
      </c>
      <c r="AZ34" s="221">
        <v>1</v>
      </c>
      <c r="BA34" s="221">
        <f t="shared" si="0"/>
        <v>0</v>
      </c>
      <c r="BB34" s="221">
        <f t="shared" si="1"/>
        <v>0</v>
      </c>
      <c r="BC34" s="221">
        <f t="shared" si="2"/>
        <v>0</v>
      </c>
      <c r="BD34" s="221">
        <f t="shared" si="3"/>
        <v>0</v>
      </c>
      <c r="BE34" s="221">
        <f t="shared" si="4"/>
        <v>0</v>
      </c>
      <c r="CA34" s="250">
        <v>1</v>
      </c>
      <c r="CB34" s="250">
        <v>1</v>
      </c>
      <c r="CZ34" s="221">
        <v>0</v>
      </c>
    </row>
    <row r="35" spans="1:104" x14ac:dyDescent="0.2">
      <c r="A35" s="244">
        <v>18</v>
      </c>
      <c r="B35" s="245" t="s">
        <v>342</v>
      </c>
      <c r="C35" s="246" t="s">
        <v>130</v>
      </c>
      <c r="D35" s="247" t="s">
        <v>110</v>
      </c>
      <c r="E35" s="248">
        <v>43.92</v>
      </c>
      <c r="F35" s="248"/>
      <c r="G35" s="249"/>
      <c r="O35" s="243">
        <v>2</v>
      </c>
      <c r="AA35" s="221">
        <v>1</v>
      </c>
      <c r="AB35" s="221">
        <v>1</v>
      </c>
      <c r="AC35" s="221">
        <v>1</v>
      </c>
      <c r="AZ35" s="221">
        <v>1</v>
      </c>
      <c r="BA35" s="221">
        <f t="shared" si="0"/>
        <v>0</v>
      </c>
      <c r="BB35" s="221">
        <f t="shared" si="1"/>
        <v>0</v>
      </c>
      <c r="BC35" s="221">
        <f t="shared" si="2"/>
        <v>0</v>
      </c>
      <c r="BD35" s="221">
        <f t="shared" si="3"/>
        <v>0</v>
      </c>
      <c r="BE35" s="221">
        <f t="shared" si="4"/>
        <v>0</v>
      </c>
      <c r="CA35" s="250">
        <v>1</v>
      </c>
      <c r="CB35" s="250">
        <v>1</v>
      </c>
      <c r="CZ35" s="221">
        <v>0</v>
      </c>
    </row>
    <row r="36" spans="1:104" x14ac:dyDescent="0.2">
      <c r="A36" s="244">
        <v>19</v>
      </c>
      <c r="B36" s="245" t="s">
        <v>347</v>
      </c>
      <c r="C36" s="246" t="s">
        <v>348</v>
      </c>
      <c r="D36" s="247" t="s">
        <v>349</v>
      </c>
      <c r="E36" s="248">
        <v>89.71</v>
      </c>
      <c r="F36" s="248"/>
      <c r="G36" s="249"/>
      <c r="O36" s="243">
        <v>2</v>
      </c>
      <c r="AA36" s="221">
        <v>3</v>
      </c>
      <c r="AB36" s="221">
        <v>1</v>
      </c>
      <c r="AC36" s="221">
        <v>58337306</v>
      </c>
      <c r="AZ36" s="221">
        <v>1</v>
      </c>
      <c r="BA36" s="221">
        <f t="shared" si="0"/>
        <v>0</v>
      </c>
      <c r="BB36" s="221">
        <f t="shared" si="1"/>
        <v>0</v>
      </c>
      <c r="BC36" s="221">
        <f t="shared" si="2"/>
        <v>0</v>
      </c>
      <c r="BD36" s="221">
        <f t="shared" si="3"/>
        <v>0</v>
      </c>
      <c r="BE36" s="221">
        <f t="shared" si="4"/>
        <v>0</v>
      </c>
      <c r="CA36" s="250">
        <v>3</v>
      </c>
      <c r="CB36" s="250">
        <v>1</v>
      </c>
      <c r="CZ36" s="221">
        <v>1</v>
      </c>
    </row>
    <row r="37" spans="1:104" x14ac:dyDescent="0.2">
      <c r="A37" s="257"/>
      <c r="B37" s="258" t="s">
        <v>93</v>
      </c>
      <c r="C37" s="259" t="s">
        <v>101</v>
      </c>
      <c r="D37" s="260"/>
      <c r="E37" s="261"/>
      <c r="F37" s="262"/>
      <c r="G37" s="263"/>
      <c r="O37" s="243">
        <v>4</v>
      </c>
      <c r="BA37" s="264">
        <f>SUM(BA26:BA36)</f>
        <v>0</v>
      </c>
      <c r="BB37" s="264">
        <f>SUM(BB26:BB36)</f>
        <v>0</v>
      </c>
      <c r="BC37" s="264">
        <f>SUM(BC26:BC36)</f>
        <v>0</v>
      </c>
      <c r="BD37" s="264">
        <f>SUM(BD26:BD36)</f>
        <v>0</v>
      </c>
      <c r="BE37" s="264">
        <f>SUM(BE26:BE36)</f>
        <v>0</v>
      </c>
    </row>
    <row r="38" spans="1:104" x14ac:dyDescent="0.2">
      <c r="A38" s="236" t="s">
        <v>89</v>
      </c>
      <c r="B38" s="237" t="s">
        <v>351</v>
      </c>
      <c r="C38" s="238" t="s">
        <v>352</v>
      </c>
      <c r="D38" s="239"/>
      <c r="E38" s="240"/>
      <c r="F38" s="240"/>
      <c r="G38" s="241"/>
      <c r="H38" s="242"/>
      <c r="I38" s="242"/>
      <c r="O38" s="243">
        <v>1</v>
      </c>
    </row>
    <row r="39" spans="1:104" x14ac:dyDescent="0.2">
      <c r="A39" s="244">
        <v>20</v>
      </c>
      <c r="B39" s="245" t="s">
        <v>179</v>
      </c>
      <c r="C39" s="246" t="s">
        <v>455</v>
      </c>
      <c r="D39" s="247" t="s">
        <v>110</v>
      </c>
      <c r="E39" s="248">
        <v>13.05</v>
      </c>
      <c r="F39" s="248"/>
      <c r="G39" s="249"/>
      <c r="O39" s="243">
        <v>2</v>
      </c>
      <c r="AA39" s="221">
        <v>1</v>
      </c>
      <c r="AB39" s="221">
        <v>1</v>
      </c>
      <c r="AC39" s="221">
        <v>1</v>
      </c>
      <c r="AZ39" s="221">
        <v>1</v>
      </c>
      <c r="BA39" s="221">
        <f>IF(AZ39=1,G39,0)</f>
        <v>0</v>
      </c>
      <c r="BB39" s="221">
        <f>IF(AZ39=2,G39,0)</f>
        <v>0</v>
      </c>
      <c r="BC39" s="221">
        <f>IF(AZ39=3,G39,0)</f>
        <v>0</v>
      </c>
      <c r="BD39" s="221">
        <f>IF(AZ39=4,G39,0)</f>
        <v>0</v>
      </c>
      <c r="BE39" s="221">
        <f>IF(AZ39=5,G39,0)</f>
        <v>0</v>
      </c>
      <c r="CA39" s="250">
        <v>1</v>
      </c>
      <c r="CB39" s="250">
        <v>1</v>
      </c>
      <c r="CZ39" s="221">
        <v>1.8907699999999701</v>
      </c>
    </row>
    <row r="40" spans="1:104" x14ac:dyDescent="0.2">
      <c r="A40" s="257"/>
      <c r="B40" s="258" t="s">
        <v>93</v>
      </c>
      <c r="C40" s="259" t="s">
        <v>353</v>
      </c>
      <c r="D40" s="260"/>
      <c r="E40" s="261"/>
      <c r="F40" s="262"/>
      <c r="G40" s="263"/>
      <c r="O40" s="243">
        <v>4</v>
      </c>
      <c r="BA40" s="264">
        <f>SUM(BA38:BA39)</f>
        <v>0</v>
      </c>
      <c r="BB40" s="264">
        <f>SUM(BB38:BB39)</f>
        <v>0</v>
      </c>
      <c r="BC40" s="264">
        <f>SUM(BC38:BC39)</f>
        <v>0</v>
      </c>
      <c r="BD40" s="264">
        <f>SUM(BD38:BD39)</f>
        <v>0</v>
      </c>
      <c r="BE40" s="264">
        <f>SUM(BE38:BE39)</f>
        <v>0</v>
      </c>
    </row>
    <row r="41" spans="1:104" x14ac:dyDescent="0.2">
      <c r="A41" s="236" t="s">
        <v>89</v>
      </c>
      <c r="B41" s="237" t="s">
        <v>288</v>
      </c>
      <c r="C41" s="238" t="s">
        <v>289</v>
      </c>
      <c r="D41" s="239"/>
      <c r="E41" s="240"/>
      <c r="F41" s="240"/>
      <c r="G41" s="241"/>
      <c r="H41" s="242"/>
      <c r="I41" s="242"/>
      <c r="O41" s="243">
        <v>1</v>
      </c>
    </row>
    <row r="42" spans="1:104" x14ac:dyDescent="0.2">
      <c r="A42" s="244">
        <v>21</v>
      </c>
      <c r="B42" s="245" t="s">
        <v>291</v>
      </c>
      <c r="C42" s="246" t="s">
        <v>292</v>
      </c>
      <c r="D42" s="247" t="s">
        <v>293</v>
      </c>
      <c r="E42" s="248">
        <v>24</v>
      </c>
      <c r="F42" s="248"/>
      <c r="G42" s="249"/>
      <c r="O42" s="243">
        <v>2</v>
      </c>
      <c r="AA42" s="221">
        <v>1</v>
      </c>
      <c r="AB42" s="221">
        <v>2</v>
      </c>
      <c r="AC42" s="221">
        <v>2</v>
      </c>
      <c r="AZ42" s="221">
        <v>1</v>
      </c>
      <c r="BA42" s="221">
        <f>IF(AZ42=1,G42,0)</f>
        <v>0</v>
      </c>
      <c r="BB42" s="221">
        <f>IF(AZ42=2,G42,0)</f>
        <v>0</v>
      </c>
      <c r="BC42" s="221">
        <f>IF(AZ42=3,G42,0)</f>
        <v>0</v>
      </c>
      <c r="BD42" s="221">
        <f>IF(AZ42=4,G42,0)</f>
        <v>0</v>
      </c>
      <c r="BE42" s="221">
        <f>IF(AZ42=5,G42,0)</f>
        <v>0</v>
      </c>
      <c r="CA42" s="250">
        <v>1</v>
      </c>
      <c r="CB42" s="250">
        <v>2</v>
      </c>
      <c r="CZ42" s="221">
        <v>0</v>
      </c>
    </row>
    <row r="43" spans="1:104" x14ac:dyDescent="0.2">
      <c r="A43" s="257"/>
      <c r="B43" s="258" t="s">
        <v>93</v>
      </c>
      <c r="C43" s="259" t="s">
        <v>290</v>
      </c>
      <c r="D43" s="260"/>
      <c r="E43" s="261"/>
      <c r="F43" s="262"/>
      <c r="G43" s="263"/>
      <c r="O43" s="243">
        <v>4</v>
      </c>
      <c r="BA43" s="264">
        <f>SUM(BA41:BA42)</f>
        <v>0</v>
      </c>
      <c r="BB43" s="264">
        <f>SUM(BB41:BB42)</f>
        <v>0</v>
      </c>
      <c r="BC43" s="264">
        <f>SUM(BC41:BC42)</f>
        <v>0</v>
      </c>
      <c r="BD43" s="264">
        <f>SUM(BD41:BD42)</f>
        <v>0</v>
      </c>
      <c r="BE43" s="264">
        <f>SUM(BE41:BE42)</f>
        <v>0</v>
      </c>
    </row>
    <row r="44" spans="1:104" x14ac:dyDescent="0.2">
      <c r="A44" s="236" t="s">
        <v>89</v>
      </c>
      <c r="B44" s="237" t="s">
        <v>432</v>
      </c>
      <c r="C44" s="238" t="s">
        <v>433</v>
      </c>
      <c r="D44" s="239"/>
      <c r="E44" s="240"/>
      <c r="F44" s="240"/>
      <c r="G44" s="241"/>
      <c r="H44" s="242"/>
      <c r="I44" s="242"/>
      <c r="O44" s="243">
        <v>1</v>
      </c>
    </row>
    <row r="45" spans="1:104" ht="22.5" x14ac:dyDescent="0.2">
      <c r="A45" s="244">
        <v>22</v>
      </c>
      <c r="B45" s="245" t="s">
        <v>456</v>
      </c>
      <c r="C45" s="246" t="s">
        <v>457</v>
      </c>
      <c r="D45" s="247" t="s">
        <v>147</v>
      </c>
      <c r="E45" s="248">
        <v>150</v>
      </c>
      <c r="F45" s="248"/>
      <c r="G45" s="249"/>
      <c r="O45" s="243">
        <v>2</v>
      </c>
      <c r="AA45" s="221">
        <v>1</v>
      </c>
      <c r="AB45" s="221">
        <v>9</v>
      </c>
      <c r="AC45" s="221">
        <v>9</v>
      </c>
      <c r="AZ45" s="221">
        <v>4</v>
      </c>
      <c r="BA45" s="221">
        <f t="shared" ref="BA45:BA55" si="5">IF(AZ45=1,G45,0)</f>
        <v>0</v>
      </c>
      <c r="BB45" s="221">
        <f t="shared" ref="BB45:BB55" si="6">IF(AZ45=2,G45,0)</f>
        <v>0</v>
      </c>
      <c r="BC45" s="221">
        <f t="shared" ref="BC45:BC55" si="7">IF(AZ45=3,G45,0)</f>
        <v>0</v>
      </c>
      <c r="BD45" s="221">
        <f t="shared" ref="BD45:BD55" si="8">IF(AZ45=4,G45,0)</f>
        <v>0</v>
      </c>
      <c r="BE45" s="221">
        <f t="shared" ref="BE45:BE55" si="9">IF(AZ45=5,G45,0)</f>
        <v>0</v>
      </c>
      <c r="CA45" s="250">
        <v>1</v>
      </c>
      <c r="CB45" s="250">
        <v>9</v>
      </c>
      <c r="CZ45" s="221">
        <v>0</v>
      </c>
    </row>
    <row r="46" spans="1:104" x14ac:dyDescent="0.2">
      <c r="A46" s="244">
        <v>23</v>
      </c>
      <c r="B46" s="245" t="s">
        <v>458</v>
      </c>
      <c r="C46" s="246" t="s">
        <v>459</v>
      </c>
      <c r="D46" s="247" t="s">
        <v>147</v>
      </c>
      <c r="E46" s="248">
        <v>75</v>
      </c>
      <c r="F46" s="248"/>
      <c r="G46" s="249"/>
      <c r="O46" s="243">
        <v>2</v>
      </c>
      <c r="AA46" s="221">
        <v>12</v>
      </c>
      <c r="AB46" s="221">
        <v>9</v>
      </c>
      <c r="AC46" s="221">
        <v>23</v>
      </c>
      <c r="AZ46" s="221">
        <v>4</v>
      </c>
      <c r="BA46" s="221">
        <f t="shared" si="5"/>
        <v>0</v>
      </c>
      <c r="BB46" s="221">
        <f t="shared" si="6"/>
        <v>0</v>
      </c>
      <c r="BC46" s="221">
        <f t="shared" si="7"/>
        <v>0</v>
      </c>
      <c r="BD46" s="221">
        <f t="shared" si="8"/>
        <v>0</v>
      </c>
      <c r="BE46" s="221">
        <f t="shared" si="9"/>
        <v>0</v>
      </c>
      <c r="CA46" s="250">
        <v>12</v>
      </c>
      <c r="CB46" s="250">
        <v>9</v>
      </c>
      <c r="CZ46" s="221">
        <v>1.00000000000051E-2</v>
      </c>
    </row>
    <row r="47" spans="1:104" x14ac:dyDescent="0.2">
      <c r="A47" s="244">
        <v>24</v>
      </c>
      <c r="B47" s="245" t="s">
        <v>460</v>
      </c>
      <c r="C47" s="246" t="s">
        <v>461</v>
      </c>
      <c r="D47" s="247" t="s">
        <v>147</v>
      </c>
      <c r="E47" s="248">
        <v>12</v>
      </c>
      <c r="F47" s="248"/>
      <c r="G47" s="249"/>
      <c r="O47" s="243">
        <v>2</v>
      </c>
      <c r="AA47" s="221">
        <v>12</v>
      </c>
      <c r="AB47" s="221">
        <v>9</v>
      </c>
      <c r="AC47" s="221">
        <v>24</v>
      </c>
      <c r="AZ47" s="221">
        <v>4</v>
      </c>
      <c r="BA47" s="221">
        <f t="shared" si="5"/>
        <v>0</v>
      </c>
      <c r="BB47" s="221">
        <f t="shared" si="6"/>
        <v>0</v>
      </c>
      <c r="BC47" s="221">
        <f t="shared" si="7"/>
        <v>0</v>
      </c>
      <c r="BD47" s="221">
        <f t="shared" si="8"/>
        <v>0</v>
      </c>
      <c r="BE47" s="221">
        <f t="shared" si="9"/>
        <v>0</v>
      </c>
      <c r="CA47" s="250">
        <v>12</v>
      </c>
      <c r="CB47" s="250">
        <v>9</v>
      </c>
      <c r="CZ47" s="221">
        <v>4.86000000000075E-3</v>
      </c>
    </row>
    <row r="48" spans="1:104" x14ac:dyDescent="0.2">
      <c r="A48" s="244">
        <v>25</v>
      </c>
      <c r="B48" s="245" t="s">
        <v>462</v>
      </c>
      <c r="C48" s="246" t="s">
        <v>463</v>
      </c>
      <c r="D48" s="247" t="s">
        <v>147</v>
      </c>
      <c r="E48" s="248">
        <v>12</v>
      </c>
      <c r="F48" s="248"/>
      <c r="G48" s="249"/>
      <c r="O48" s="243">
        <v>2</v>
      </c>
      <c r="AA48" s="221">
        <v>1</v>
      </c>
      <c r="AB48" s="221">
        <v>9</v>
      </c>
      <c r="AC48" s="221">
        <v>9</v>
      </c>
      <c r="AZ48" s="221">
        <v>4</v>
      </c>
      <c r="BA48" s="221">
        <f t="shared" si="5"/>
        <v>0</v>
      </c>
      <c r="BB48" s="221">
        <f t="shared" si="6"/>
        <v>0</v>
      </c>
      <c r="BC48" s="221">
        <f t="shared" si="7"/>
        <v>0</v>
      </c>
      <c r="BD48" s="221">
        <f t="shared" si="8"/>
        <v>0</v>
      </c>
      <c r="BE48" s="221">
        <f t="shared" si="9"/>
        <v>0</v>
      </c>
      <c r="CA48" s="250">
        <v>1</v>
      </c>
      <c r="CB48" s="250">
        <v>9</v>
      </c>
      <c r="CZ48" s="221">
        <v>0</v>
      </c>
    </row>
    <row r="49" spans="1:104" x14ac:dyDescent="0.2">
      <c r="A49" s="244">
        <v>26</v>
      </c>
      <c r="B49" s="245" t="s">
        <v>464</v>
      </c>
      <c r="C49" s="246" t="s">
        <v>465</v>
      </c>
      <c r="D49" s="247" t="s">
        <v>147</v>
      </c>
      <c r="E49" s="248">
        <v>87</v>
      </c>
      <c r="F49" s="248"/>
      <c r="G49" s="249"/>
      <c r="O49" s="243">
        <v>2</v>
      </c>
      <c r="AA49" s="221">
        <v>1</v>
      </c>
      <c r="AB49" s="221">
        <v>9</v>
      </c>
      <c r="AC49" s="221">
        <v>9</v>
      </c>
      <c r="AZ49" s="221">
        <v>4</v>
      </c>
      <c r="BA49" s="221">
        <f t="shared" si="5"/>
        <v>0</v>
      </c>
      <c r="BB49" s="221">
        <f t="shared" si="6"/>
        <v>0</v>
      </c>
      <c r="BC49" s="221">
        <f t="shared" si="7"/>
        <v>0</v>
      </c>
      <c r="BD49" s="221">
        <f t="shared" si="8"/>
        <v>0</v>
      </c>
      <c r="BE49" s="221">
        <f t="shared" si="9"/>
        <v>0</v>
      </c>
      <c r="CA49" s="250">
        <v>1</v>
      </c>
      <c r="CB49" s="250">
        <v>9</v>
      </c>
      <c r="CZ49" s="221">
        <v>0</v>
      </c>
    </row>
    <row r="50" spans="1:104" x14ac:dyDescent="0.2">
      <c r="A50" s="244">
        <v>27</v>
      </c>
      <c r="B50" s="245" t="s">
        <v>466</v>
      </c>
      <c r="C50" s="246" t="s">
        <v>467</v>
      </c>
      <c r="D50" s="247" t="s">
        <v>147</v>
      </c>
      <c r="E50" s="248">
        <v>87</v>
      </c>
      <c r="F50" s="248"/>
      <c r="G50" s="249"/>
      <c r="O50" s="243">
        <v>2</v>
      </c>
      <c r="AA50" s="221">
        <v>1</v>
      </c>
      <c r="AB50" s="221">
        <v>9</v>
      </c>
      <c r="AC50" s="221">
        <v>9</v>
      </c>
      <c r="AZ50" s="221">
        <v>4</v>
      </c>
      <c r="BA50" s="221">
        <f t="shared" si="5"/>
        <v>0</v>
      </c>
      <c r="BB50" s="221">
        <f t="shared" si="6"/>
        <v>0</v>
      </c>
      <c r="BC50" s="221">
        <f t="shared" si="7"/>
        <v>0</v>
      </c>
      <c r="BD50" s="221">
        <f t="shared" si="8"/>
        <v>0</v>
      </c>
      <c r="BE50" s="221">
        <f t="shared" si="9"/>
        <v>0</v>
      </c>
      <c r="CA50" s="250">
        <v>1</v>
      </c>
      <c r="CB50" s="250">
        <v>9</v>
      </c>
      <c r="CZ50" s="221">
        <v>0</v>
      </c>
    </row>
    <row r="51" spans="1:104" x14ac:dyDescent="0.2">
      <c r="A51" s="244">
        <v>28</v>
      </c>
      <c r="B51" s="245" t="s">
        <v>468</v>
      </c>
      <c r="C51" s="246" t="s">
        <v>469</v>
      </c>
      <c r="D51" s="247" t="s">
        <v>147</v>
      </c>
      <c r="E51" s="248">
        <v>174</v>
      </c>
      <c r="F51" s="248"/>
      <c r="G51" s="249"/>
      <c r="O51" s="243">
        <v>2</v>
      </c>
      <c r="AA51" s="221">
        <v>12</v>
      </c>
      <c r="AB51" s="221">
        <v>9</v>
      </c>
      <c r="AC51" s="221">
        <v>28</v>
      </c>
      <c r="AZ51" s="221">
        <v>4</v>
      </c>
      <c r="BA51" s="221">
        <f t="shared" si="5"/>
        <v>0</v>
      </c>
      <c r="BB51" s="221">
        <f t="shared" si="6"/>
        <v>0</v>
      </c>
      <c r="BC51" s="221">
        <f t="shared" si="7"/>
        <v>0</v>
      </c>
      <c r="BD51" s="221">
        <f t="shared" si="8"/>
        <v>0</v>
      </c>
      <c r="BE51" s="221">
        <f t="shared" si="9"/>
        <v>0</v>
      </c>
      <c r="CA51" s="250">
        <v>12</v>
      </c>
      <c r="CB51" s="250">
        <v>9</v>
      </c>
      <c r="CZ51" s="221">
        <v>0</v>
      </c>
    </row>
    <row r="52" spans="1:104" x14ac:dyDescent="0.2">
      <c r="A52" s="244">
        <v>29</v>
      </c>
      <c r="B52" s="245" t="s">
        <v>470</v>
      </c>
      <c r="C52" s="246" t="s">
        <v>471</v>
      </c>
      <c r="D52" s="247" t="s">
        <v>147</v>
      </c>
      <c r="E52" s="248">
        <v>87</v>
      </c>
      <c r="F52" s="248"/>
      <c r="G52" s="249"/>
      <c r="O52" s="243">
        <v>2</v>
      </c>
      <c r="AA52" s="221">
        <v>3</v>
      </c>
      <c r="AB52" s="221">
        <v>9</v>
      </c>
      <c r="AC52" s="221" t="s">
        <v>470</v>
      </c>
      <c r="AZ52" s="221">
        <v>3</v>
      </c>
      <c r="BA52" s="221">
        <f t="shared" si="5"/>
        <v>0</v>
      </c>
      <c r="BB52" s="221">
        <f t="shared" si="6"/>
        <v>0</v>
      </c>
      <c r="BC52" s="221">
        <f t="shared" si="7"/>
        <v>0</v>
      </c>
      <c r="BD52" s="221">
        <f t="shared" si="8"/>
        <v>0</v>
      </c>
      <c r="BE52" s="221">
        <f t="shared" si="9"/>
        <v>0</v>
      </c>
      <c r="CA52" s="250">
        <v>3</v>
      </c>
      <c r="CB52" s="250">
        <v>9</v>
      </c>
      <c r="CZ52" s="221">
        <v>0</v>
      </c>
    </row>
    <row r="53" spans="1:104" x14ac:dyDescent="0.2">
      <c r="A53" s="244">
        <v>30</v>
      </c>
      <c r="B53" s="245" t="s">
        <v>472</v>
      </c>
      <c r="C53" s="246" t="s">
        <v>473</v>
      </c>
      <c r="D53" s="247" t="s">
        <v>474</v>
      </c>
      <c r="E53" s="248">
        <v>30</v>
      </c>
      <c r="F53" s="248"/>
      <c r="G53" s="249"/>
      <c r="O53" s="243">
        <v>2</v>
      </c>
      <c r="AA53" s="221">
        <v>12</v>
      </c>
      <c r="AB53" s="221">
        <v>9</v>
      </c>
      <c r="AC53" s="221">
        <v>30</v>
      </c>
      <c r="AZ53" s="221">
        <v>4</v>
      </c>
      <c r="BA53" s="221">
        <f t="shared" si="5"/>
        <v>0</v>
      </c>
      <c r="BB53" s="221">
        <f t="shared" si="6"/>
        <v>0</v>
      </c>
      <c r="BC53" s="221">
        <f t="shared" si="7"/>
        <v>0</v>
      </c>
      <c r="BD53" s="221">
        <f t="shared" si="8"/>
        <v>0</v>
      </c>
      <c r="BE53" s="221">
        <f t="shared" si="9"/>
        <v>0</v>
      </c>
      <c r="CA53" s="250">
        <v>12</v>
      </c>
      <c r="CB53" s="250">
        <v>9</v>
      </c>
      <c r="CZ53" s="221">
        <v>0</v>
      </c>
    </row>
    <row r="54" spans="1:104" x14ac:dyDescent="0.2">
      <c r="A54" s="244">
        <v>31</v>
      </c>
      <c r="B54" s="245" t="s">
        <v>475</v>
      </c>
      <c r="C54" s="246" t="s">
        <v>476</v>
      </c>
      <c r="D54" s="247" t="s">
        <v>183</v>
      </c>
      <c r="E54" s="248">
        <v>3</v>
      </c>
      <c r="F54" s="248"/>
      <c r="G54" s="249"/>
      <c r="O54" s="243">
        <v>2</v>
      </c>
      <c r="AA54" s="221">
        <v>1</v>
      </c>
      <c r="AB54" s="221">
        <v>9</v>
      </c>
      <c r="AC54" s="221">
        <v>9</v>
      </c>
      <c r="AZ54" s="221">
        <v>4</v>
      </c>
      <c r="BA54" s="221">
        <f t="shared" si="5"/>
        <v>0</v>
      </c>
      <c r="BB54" s="221">
        <f t="shared" si="6"/>
        <v>0</v>
      </c>
      <c r="BC54" s="221">
        <f t="shared" si="7"/>
        <v>0</v>
      </c>
      <c r="BD54" s="221">
        <f t="shared" si="8"/>
        <v>0</v>
      </c>
      <c r="BE54" s="221">
        <f t="shared" si="9"/>
        <v>0</v>
      </c>
      <c r="CA54" s="250">
        <v>1</v>
      </c>
      <c r="CB54" s="250">
        <v>9</v>
      </c>
      <c r="CZ54" s="221">
        <v>0</v>
      </c>
    </row>
    <row r="55" spans="1:104" ht="22.5" x14ac:dyDescent="0.2">
      <c r="A55" s="244">
        <v>32</v>
      </c>
      <c r="B55" s="245" t="s">
        <v>477</v>
      </c>
      <c r="C55" s="246" t="s">
        <v>478</v>
      </c>
      <c r="D55" s="247" t="s">
        <v>479</v>
      </c>
      <c r="E55" s="248">
        <v>1</v>
      </c>
      <c r="F55" s="248"/>
      <c r="G55" s="249"/>
      <c r="O55" s="243">
        <v>2</v>
      </c>
      <c r="AA55" s="221">
        <v>1</v>
      </c>
      <c r="AB55" s="221">
        <v>9</v>
      </c>
      <c r="AC55" s="221">
        <v>9</v>
      </c>
      <c r="AZ55" s="221">
        <v>4</v>
      </c>
      <c r="BA55" s="221">
        <f t="shared" si="5"/>
        <v>0</v>
      </c>
      <c r="BB55" s="221">
        <f t="shared" si="6"/>
        <v>0</v>
      </c>
      <c r="BC55" s="221">
        <f t="shared" si="7"/>
        <v>0</v>
      </c>
      <c r="BD55" s="221">
        <f t="shared" si="8"/>
        <v>0</v>
      </c>
      <c r="BE55" s="221">
        <f t="shared" si="9"/>
        <v>0</v>
      </c>
      <c r="CA55" s="250">
        <v>1</v>
      </c>
      <c r="CB55" s="250">
        <v>9</v>
      </c>
      <c r="CZ55" s="221">
        <v>0</v>
      </c>
    </row>
    <row r="56" spans="1:104" x14ac:dyDescent="0.2">
      <c r="A56" s="257"/>
      <c r="B56" s="258" t="s">
        <v>93</v>
      </c>
      <c r="C56" s="259" t="s">
        <v>434</v>
      </c>
      <c r="D56" s="260"/>
      <c r="E56" s="261"/>
      <c r="F56" s="262"/>
      <c r="G56" s="263"/>
      <c r="O56" s="243">
        <v>4</v>
      </c>
      <c r="BA56" s="264">
        <f>SUM(BA44:BA55)</f>
        <v>0</v>
      </c>
      <c r="BB56" s="264">
        <f>SUM(BB44:BB55)</f>
        <v>0</v>
      </c>
      <c r="BC56" s="264">
        <f>SUM(BC44:BC55)</f>
        <v>0</v>
      </c>
      <c r="BD56" s="264">
        <f>SUM(BD44:BD55)</f>
        <v>0</v>
      </c>
      <c r="BE56" s="264">
        <f>SUM(BE44:BE55)</f>
        <v>0</v>
      </c>
    </row>
    <row r="57" spans="1:104" x14ac:dyDescent="0.2">
      <c r="E57" s="221"/>
    </row>
    <row r="58" spans="1:104" x14ac:dyDescent="0.2">
      <c r="E58" s="221"/>
    </row>
    <row r="59" spans="1:104" x14ac:dyDescent="0.2">
      <c r="E59" s="221"/>
    </row>
    <row r="60" spans="1:104" x14ac:dyDescent="0.2">
      <c r="E60" s="221"/>
    </row>
    <row r="61" spans="1:104" x14ac:dyDescent="0.2">
      <c r="E61" s="221"/>
    </row>
    <row r="62" spans="1:104" x14ac:dyDescent="0.2">
      <c r="E62" s="221"/>
    </row>
    <row r="63" spans="1:104" x14ac:dyDescent="0.2">
      <c r="E63" s="221"/>
    </row>
    <row r="64" spans="1:104" x14ac:dyDescent="0.2">
      <c r="E64" s="221"/>
    </row>
    <row r="65" spans="1:7" x14ac:dyDescent="0.2">
      <c r="E65" s="221"/>
    </row>
    <row r="66" spans="1:7" x14ac:dyDescent="0.2">
      <c r="E66" s="221"/>
    </row>
    <row r="67" spans="1:7" x14ac:dyDescent="0.2">
      <c r="E67" s="221"/>
    </row>
    <row r="68" spans="1:7" x14ac:dyDescent="0.2">
      <c r="E68" s="221"/>
    </row>
    <row r="69" spans="1:7" x14ac:dyDescent="0.2">
      <c r="E69" s="221"/>
    </row>
    <row r="70" spans="1:7" x14ac:dyDescent="0.2">
      <c r="E70" s="221"/>
    </row>
    <row r="71" spans="1:7" x14ac:dyDescent="0.2">
      <c r="E71" s="221"/>
    </row>
    <row r="72" spans="1:7" x14ac:dyDescent="0.2">
      <c r="E72" s="221"/>
    </row>
    <row r="73" spans="1:7" x14ac:dyDescent="0.2">
      <c r="E73" s="221"/>
    </row>
    <row r="74" spans="1:7" x14ac:dyDescent="0.2">
      <c r="E74" s="221"/>
    </row>
    <row r="75" spans="1:7" x14ac:dyDescent="0.2">
      <c r="E75" s="221"/>
    </row>
    <row r="76" spans="1:7" x14ac:dyDescent="0.2">
      <c r="E76" s="221"/>
    </row>
    <row r="77" spans="1:7" x14ac:dyDescent="0.2">
      <c r="E77" s="221"/>
    </row>
    <row r="78" spans="1:7" x14ac:dyDescent="0.2">
      <c r="E78" s="221"/>
    </row>
    <row r="79" spans="1:7" x14ac:dyDescent="0.2">
      <c r="E79" s="221"/>
    </row>
    <row r="80" spans="1:7" x14ac:dyDescent="0.2">
      <c r="A80" s="265"/>
      <c r="B80" s="265"/>
      <c r="C80" s="265"/>
      <c r="D80" s="265"/>
      <c r="E80" s="265"/>
      <c r="F80" s="265"/>
      <c r="G80" s="265"/>
    </row>
    <row r="81" spans="1:7" x14ac:dyDescent="0.2">
      <c r="A81" s="265"/>
      <c r="B81" s="265"/>
      <c r="C81" s="265"/>
      <c r="D81" s="265"/>
      <c r="E81" s="265"/>
      <c r="F81" s="265"/>
      <c r="G81" s="265"/>
    </row>
    <row r="82" spans="1:7" x14ac:dyDescent="0.2">
      <c r="A82" s="265"/>
      <c r="B82" s="265"/>
      <c r="C82" s="265"/>
      <c r="D82" s="265"/>
      <c r="E82" s="265"/>
      <c r="F82" s="265"/>
      <c r="G82" s="265"/>
    </row>
    <row r="83" spans="1:7" x14ac:dyDescent="0.2">
      <c r="A83" s="265"/>
      <c r="B83" s="265"/>
      <c r="C83" s="265"/>
      <c r="D83" s="265"/>
      <c r="E83" s="265"/>
      <c r="F83" s="265"/>
      <c r="G83" s="265"/>
    </row>
    <row r="84" spans="1:7" x14ac:dyDescent="0.2">
      <c r="E84" s="221"/>
    </row>
    <row r="85" spans="1:7" x14ac:dyDescent="0.2">
      <c r="E85" s="221"/>
    </row>
    <row r="86" spans="1:7" x14ac:dyDescent="0.2">
      <c r="E86" s="221"/>
    </row>
    <row r="87" spans="1:7" x14ac:dyDescent="0.2">
      <c r="E87" s="221"/>
    </row>
    <row r="88" spans="1:7" x14ac:dyDescent="0.2">
      <c r="E88" s="221"/>
    </row>
    <row r="89" spans="1:7" x14ac:dyDescent="0.2">
      <c r="E89" s="221"/>
    </row>
    <row r="90" spans="1:7" x14ac:dyDescent="0.2">
      <c r="E90" s="221"/>
    </row>
    <row r="91" spans="1:7" x14ac:dyDescent="0.2">
      <c r="E91" s="221"/>
    </row>
    <row r="92" spans="1:7" x14ac:dyDescent="0.2">
      <c r="E92" s="221"/>
    </row>
    <row r="93" spans="1:7" x14ac:dyDescent="0.2">
      <c r="E93" s="221"/>
    </row>
    <row r="94" spans="1:7" x14ac:dyDescent="0.2">
      <c r="E94" s="221"/>
    </row>
    <row r="95" spans="1:7" x14ac:dyDescent="0.2">
      <c r="E95" s="221"/>
    </row>
    <row r="96" spans="1:7" x14ac:dyDescent="0.2">
      <c r="E96" s="221"/>
    </row>
    <row r="97" spans="5:5" x14ac:dyDescent="0.2">
      <c r="E97" s="221"/>
    </row>
    <row r="98" spans="5:5" x14ac:dyDescent="0.2">
      <c r="E98" s="221"/>
    </row>
    <row r="99" spans="5:5" x14ac:dyDescent="0.2">
      <c r="E99" s="221"/>
    </row>
    <row r="100" spans="5:5" x14ac:dyDescent="0.2">
      <c r="E100" s="221"/>
    </row>
    <row r="101" spans="5:5" x14ac:dyDescent="0.2">
      <c r="E101" s="221"/>
    </row>
    <row r="102" spans="5:5" x14ac:dyDescent="0.2">
      <c r="E102" s="221"/>
    </row>
    <row r="103" spans="5:5" x14ac:dyDescent="0.2">
      <c r="E103" s="221"/>
    </row>
    <row r="104" spans="5:5" x14ac:dyDescent="0.2">
      <c r="E104" s="221"/>
    </row>
    <row r="105" spans="5:5" x14ac:dyDescent="0.2">
      <c r="E105" s="221"/>
    </row>
    <row r="106" spans="5:5" x14ac:dyDescent="0.2">
      <c r="E106" s="221"/>
    </row>
    <row r="107" spans="5:5" x14ac:dyDescent="0.2">
      <c r="E107" s="221"/>
    </row>
    <row r="108" spans="5:5" x14ac:dyDescent="0.2">
      <c r="E108" s="221"/>
    </row>
    <row r="109" spans="5:5" x14ac:dyDescent="0.2">
      <c r="E109" s="221"/>
    </row>
    <row r="110" spans="5:5" x14ac:dyDescent="0.2">
      <c r="E110" s="221"/>
    </row>
    <row r="111" spans="5:5" x14ac:dyDescent="0.2">
      <c r="E111" s="221"/>
    </row>
    <row r="112" spans="5:5" x14ac:dyDescent="0.2">
      <c r="E112" s="221"/>
    </row>
    <row r="113" spans="1:7" x14ac:dyDescent="0.2">
      <c r="E113" s="221"/>
    </row>
    <row r="114" spans="1:7" x14ac:dyDescent="0.2">
      <c r="E114" s="221"/>
    </row>
    <row r="115" spans="1:7" x14ac:dyDescent="0.2">
      <c r="A115" s="266"/>
      <c r="B115" s="266"/>
    </row>
    <row r="116" spans="1:7" x14ac:dyDescent="0.2">
      <c r="A116" s="265"/>
      <c r="B116" s="265"/>
      <c r="C116" s="267"/>
      <c r="D116" s="267"/>
      <c r="E116" s="268"/>
      <c r="F116" s="267"/>
      <c r="G116" s="269"/>
    </row>
    <row r="117" spans="1:7" x14ac:dyDescent="0.2">
      <c r="A117" s="270"/>
      <c r="B117" s="270"/>
      <c r="C117" s="265"/>
      <c r="D117" s="265"/>
      <c r="E117" s="271"/>
      <c r="F117" s="265"/>
      <c r="G117" s="265"/>
    </row>
    <row r="118" spans="1:7" x14ac:dyDescent="0.2">
      <c r="A118" s="265"/>
      <c r="B118" s="265"/>
      <c r="C118" s="265"/>
      <c r="D118" s="265"/>
      <c r="E118" s="271"/>
      <c r="F118" s="265"/>
      <c r="G118" s="265"/>
    </row>
    <row r="119" spans="1:7" x14ac:dyDescent="0.2">
      <c r="A119" s="265"/>
      <c r="B119" s="265"/>
      <c r="C119" s="265"/>
      <c r="D119" s="265"/>
      <c r="E119" s="271"/>
      <c r="F119" s="265"/>
      <c r="G119" s="265"/>
    </row>
    <row r="120" spans="1:7" x14ac:dyDescent="0.2">
      <c r="A120" s="265"/>
      <c r="B120" s="265"/>
      <c r="C120" s="265"/>
      <c r="D120" s="265"/>
      <c r="E120" s="271"/>
      <c r="F120" s="265"/>
      <c r="G120" s="265"/>
    </row>
    <row r="121" spans="1:7" x14ac:dyDescent="0.2">
      <c r="A121" s="265"/>
      <c r="B121" s="265"/>
      <c r="C121" s="265"/>
      <c r="D121" s="265"/>
      <c r="E121" s="271"/>
      <c r="F121" s="265"/>
      <c r="G121" s="265"/>
    </row>
    <row r="122" spans="1:7" x14ac:dyDescent="0.2">
      <c r="A122" s="265"/>
      <c r="B122" s="265"/>
      <c r="C122" s="265"/>
      <c r="D122" s="265"/>
      <c r="E122" s="271"/>
      <c r="F122" s="265"/>
      <c r="G122" s="265"/>
    </row>
    <row r="123" spans="1:7" x14ac:dyDescent="0.2">
      <c r="A123" s="265"/>
      <c r="B123" s="265"/>
      <c r="C123" s="265"/>
      <c r="D123" s="265"/>
      <c r="E123" s="271"/>
      <c r="F123" s="265"/>
      <c r="G123" s="265"/>
    </row>
    <row r="124" spans="1:7" x14ac:dyDescent="0.2">
      <c r="A124" s="265"/>
      <c r="B124" s="265"/>
      <c r="C124" s="265"/>
      <c r="D124" s="265"/>
      <c r="E124" s="271"/>
      <c r="F124" s="265"/>
      <c r="G124" s="265"/>
    </row>
    <row r="125" spans="1:7" x14ac:dyDescent="0.2">
      <c r="A125" s="265"/>
      <c r="B125" s="265"/>
      <c r="C125" s="265"/>
      <c r="D125" s="265"/>
      <c r="E125" s="271"/>
      <c r="F125" s="265"/>
      <c r="G125" s="265"/>
    </row>
    <row r="126" spans="1:7" x14ac:dyDescent="0.2">
      <c r="A126" s="265"/>
      <c r="B126" s="265"/>
      <c r="C126" s="265"/>
      <c r="D126" s="265"/>
      <c r="E126" s="271"/>
      <c r="F126" s="265"/>
      <c r="G126" s="265"/>
    </row>
    <row r="127" spans="1:7" x14ac:dyDescent="0.2">
      <c r="A127" s="265"/>
      <c r="B127" s="265"/>
      <c r="C127" s="265"/>
      <c r="D127" s="265"/>
      <c r="E127" s="271"/>
      <c r="F127" s="265"/>
      <c r="G127" s="265"/>
    </row>
    <row r="128" spans="1:7" x14ac:dyDescent="0.2">
      <c r="A128" s="265"/>
      <c r="B128" s="265"/>
      <c r="C128" s="265"/>
      <c r="D128" s="265"/>
      <c r="E128" s="271"/>
      <c r="F128" s="265"/>
      <c r="G128" s="265"/>
    </row>
    <row r="129" spans="1:7" x14ac:dyDescent="0.2">
      <c r="A129" s="265"/>
      <c r="B129" s="265"/>
      <c r="C129" s="265"/>
      <c r="D129" s="265"/>
      <c r="E129" s="271"/>
      <c r="F129" s="265"/>
      <c r="G129" s="265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rgb="FF00B0F0"/>
  </sheetPr>
  <dimension ref="A1:BE55"/>
  <sheetViews>
    <sheetView showZeros="0" view="pageBreakPreview" zoomScale="85" zoomScaleNormal="100" zoomScaleSheetLayoutView="85" workbookViewId="0"/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4.75" customHeight="1" thickBot="1" x14ac:dyDescent="0.25">
      <c r="A1" s="79" t="s">
        <v>26</v>
      </c>
      <c r="B1" s="80"/>
      <c r="C1" s="80"/>
      <c r="D1" s="80"/>
      <c r="E1" s="80"/>
      <c r="F1" s="80"/>
      <c r="G1" s="80"/>
    </row>
    <row r="2" spans="1:57" ht="12.75" customHeight="1" x14ac:dyDescent="0.2">
      <c r="A2" s="81" t="s">
        <v>27</v>
      </c>
      <c r="B2" s="82"/>
      <c r="C2" s="83" t="s">
        <v>480</v>
      </c>
      <c r="D2" s="83" t="s">
        <v>481</v>
      </c>
      <c r="E2" s="82"/>
      <c r="F2" s="84" t="s">
        <v>28</v>
      </c>
      <c r="G2" s="85"/>
    </row>
    <row r="3" spans="1:57" ht="3" hidden="1" customHeight="1" x14ac:dyDescent="0.2">
      <c r="A3" s="86"/>
      <c r="B3" s="87"/>
      <c r="C3" s="88"/>
      <c r="D3" s="88"/>
      <c r="E3" s="87"/>
      <c r="F3" s="89"/>
      <c r="G3" s="90"/>
    </row>
    <row r="4" spans="1:57" ht="12" customHeight="1" x14ac:dyDescent="0.2">
      <c r="A4" s="91" t="s">
        <v>29</v>
      </c>
      <c r="B4" s="87"/>
      <c r="C4" s="88"/>
      <c r="D4" s="88"/>
      <c r="E4" s="87"/>
      <c r="F4" s="89" t="s">
        <v>30</v>
      </c>
      <c r="G4" s="92"/>
    </row>
    <row r="5" spans="1:57" ht="12.95" customHeight="1" x14ac:dyDescent="0.2">
      <c r="A5" s="93" t="s">
        <v>97</v>
      </c>
      <c r="B5" s="94"/>
      <c r="C5" s="95" t="s">
        <v>95</v>
      </c>
      <c r="D5" s="96"/>
      <c r="E5" s="97"/>
      <c r="F5" s="89" t="s">
        <v>31</v>
      </c>
      <c r="G5" s="90"/>
    </row>
    <row r="6" spans="1:57" ht="12.95" customHeight="1" x14ac:dyDescent="0.2">
      <c r="A6" s="91" t="s">
        <v>32</v>
      </c>
      <c r="B6" s="87"/>
      <c r="C6" s="88"/>
      <c r="D6" s="88"/>
      <c r="E6" s="87"/>
      <c r="F6" s="98" t="s">
        <v>33</v>
      </c>
      <c r="G6" s="99">
        <v>0</v>
      </c>
      <c r="O6" s="100"/>
    </row>
    <row r="7" spans="1:57" ht="12.95" customHeight="1" x14ac:dyDescent="0.2">
      <c r="A7" s="101" t="s">
        <v>94</v>
      </c>
      <c r="B7" s="102"/>
      <c r="C7" s="103" t="s">
        <v>95</v>
      </c>
      <c r="D7" s="104"/>
      <c r="E7" s="104"/>
      <c r="F7" s="105" t="s">
        <v>34</v>
      </c>
      <c r="G7" s="99">
        <f>IF(G6=0,,ROUND((F30+F32)/G6,1))</f>
        <v>0</v>
      </c>
    </row>
    <row r="8" spans="1:57" x14ac:dyDescent="0.2">
      <c r="A8" s="106" t="s">
        <v>35</v>
      </c>
      <c r="B8" s="89"/>
      <c r="C8" s="381"/>
      <c r="D8" s="381"/>
      <c r="E8" s="382"/>
      <c r="F8" s="107" t="s">
        <v>36</v>
      </c>
      <c r="G8" s="108"/>
      <c r="H8" s="109"/>
      <c r="I8" s="110"/>
    </row>
    <row r="9" spans="1:57" x14ac:dyDescent="0.2">
      <c r="A9" s="106" t="s">
        <v>37</v>
      </c>
      <c r="B9" s="89"/>
      <c r="C9" s="381"/>
      <c r="D9" s="381"/>
      <c r="E9" s="382"/>
      <c r="F9" s="89"/>
      <c r="G9" s="111"/>
      <c r="H9" s="112"/>
    </row>
    <row r="10" spans="1:57" x14ac:dyDescent="0.2">
      <c r="A10" s="106" t="s">
        <v>38</v>
      </c>
      <c r="B10" s="89"/>
      <c r="C10" s="381"/>
      <c r="D10" s="381"/>
      <c r="E10" s="381"/>
      <c r="F10" s="113"/>
      <c r="G10" s="114"/>
      <c r="H10" s="115"/>
    </row>
    <row r="11" spans="1:57" ht="13.5" customHeight="1" x14ac:dyDescent="0.2">
      <c r="A11" s="106" t="s">
        <v>39</v>
      </c>
      <c r="B11" s="89"/>
      <c r="C11" s="381"/>
      <c r="D11" s="381"/>
      <c r="E11" s="381"/>
      <c r="F11" s="116" t="s">
        <v>40</v>
      </c>
      <c r="G11" s="117"/>
      <c r="H11" s="112"/>
      <c r="BA11" s="118"/>
      <c r="BB11" s="118"/>
      <c r="BC11" s="118"/>
      <c r="BD11" s="118"/>
      <c r="BE11" s="118"/>
    </row>
    <row r="12" spans="1:57" ht="12.75" customHeight="1" x14ac:dyDescent="0.2">
      <c r="A12" s="119" t="s">
        <v>41</v>
      </c>
      <c r="B12" s="87"/>
      <c r="C12" s="383"/>
      <c r="D12" s="383"/>
      <c r="E12" s="383"/>
      <c r="F12" s="120" t="s">
        <v>42</v>
      </c>
      <c r="G12" s="121"/>
      <c r="H12" s="112"/>
    </row>
    <row r="13" spans="1:57" ht="28.5" customHeight="1" thickBot="1" x14ac:dyDescent="0.25">
      <c r="A13" s="122" t="s">
        <v>43</v>
      </c>
      <c r="B13" s="123"/>
      <c r="C13" s="123"/>
      <c r="D13" s="123"/>
      <c r="E13" s="124"/>
      <c r="F13" s="124"/>
      <c r="G13" s="125"/>
      <c r="H13" s="112"/>
    </row>
    <row r="14" spans="1:57" ht="17.25" customHeight="1" thickBot="1" x14ac:dyDescent="0.25">
      <c r="A14" s="126" t="s">
        <v>44</v>
      </c>
      <c r="B14" s="127"/>
      <c r="C14" s="128"/>
      <c r="D14" s="129" t="s">
        <v>45</v>
      </c>
      <c r="E14" s="130"/>
      <c r="F14" s="130"/>
      <c r="G14" s="128"/>
    </row>
    <row r="15" spans="1:57" ht="15.95" customHeight="1" x14ac:dyDescent="0.2">
      <c r="A15" s="131"/>
      <c r="B15" s="132" t="s">
        <v>46</v>
      </c>
      <c r="C15" s="133">
        <f>'04 Rek'!E22</f>
        <v>0</v>
      </c>
      <c r="D15" s="134" t="str">
        <f>'04 Rek'!A27</f>
        <v>Ztížené výrobní podmínky</v>
      </c>
      <c r="E15" s="135"/>
      <c r="F15" s="136"/>
      <c r="G15" s="133">
        <f>'04 Rek'!I27</f>
        <v>0</v>
      </c>
    </row>
    <row r="16" spans="1:57" ht="15.95" customHeight="1" x14ac:dyDescent="0.2">
      <c r="A16" s="131" t="s">
        <v>47</v>
      </c>
      <c r="B16" s="132" t="s">
        <v>48</v>
      </c>
      <c r="C16" s="133">
        <f>'04 Rek'!F22</f>
        <v>0</v>
      </c>
      <c r="D16" s="137" t="str">
        <f>'04 Rek'!A28</f>
        <v>Oborová přirážka</v>
      </c>
      <c r="E16" s="138"/>
      <c r="F16" s="139"/>
      <c r="G16" s="133">
        <f>'04 Rek'!I28</f>
        <v>0</v>
      </c>
    </row>
    <row r="17" spans="1:7" ht="15.95" customHeight="1" x14ac:dyDescent="0.2">
      <c r="A17" s="131" t="s">
        <v>49</v>
      </c>
      <c r="B17" s="132" t="s">
        <v>50</v>
      </c>
      <c r="C17" s="133">
        <f>'04 Rek'!H22</f>
        <v>0</v>
      </c>
      <c r="D17" s="137" t="str">
        <f>'04 Rek'!A29</f>
        <v>Přesun stavebních kapacit</v>
      </c>
      <c r="E17" s="138"/>
      <c r="F17" s="139"/>
      <c r="G17" s="133">
        <f>'04 Rek'!I29</f>
        <v>0</v>
      </c>
    </row>
    <row r="18" spans="1:7" ht="15.95" customHeight="1" x14ac:dyDescent="0.2">
      <c r="A18" s="140" t="s">
        <v>51</v>
      </c>
      <c r="B18" s="141" t="s">
        <v>52</v>
      </c>
      <c r="C18" s="133">
        <f>'04 Rek'!G22</f>
        <v>0</v>
      </c>
      <c r="D18" s="137" t="str">
        <f>'04 Rek'!A30</f>
        <v>Mimostaveništní doprava</v>
      </c>
      <c r="E18" s="138"/>
      <c r="F18" s="139"/>
      <c r="G18" s="133">
        <f>'04 Rek'!I30</f>
        <v>0</v>
      </c>
    </row>
    <row r="19" spans="1:7" ht="15.95" customHeight="1" x14ac:dyDescent="0.2">
      <c r="A19" s="142" t="s">
        <v>53</v>
      </c>
      <c r="B19" s="132"/>
      <c r="C19" s="133">
        <f>SUM(C15:C18)</f>
        <v>0</v>
      </c>
      <c r="D19" s="143" t="str">
        <f>'04 Rek'!A31</f>
        <v>Zařízení staveniště</v>
      </c>
      <c r="E19" s="138"/>
      <c r="F19" s="139"/>
      <c r="G19" s="133">
        <f>'04 Rek'!I31</f>
        <v>0</v>
      </c>
    </row>
    <row r="20" spans="1:7" ht="15.95" customHeight="1" x14ac:dyDescent="0.2">
      <c r="A20" s="142"/>
      <c r="B20" s="132"/>
      <c r="C20" s="133"/>
      <c r="D20" s="137" t="str">
        <f>'04 Rek'!A32</f>
        <v>Provoz investora</v>
      </c>
      <c r="E20" s="138"/>
      <c r="F20" s="139"/>
      <c r="G20" s="133">
        <f>'04 Rek'!I32</f>
        <v>0</v>
      </c>
    </row>
    <row r="21" spans="1:7" ht="15.95" customHeight="1" x14ac:dyDescent="0.2">
      <c r="A21" s="142" t="s">
        <v>25</v>
      </c>
      <c r="B21" s="132"/>
      <c r="C21" s="133">
        <f>'04 Rek'!I22</f>
        <v>0</v>
      </c>
      <c r="D21" s="137" t="str">
        <f>'04 Rek'!A33</f>
        <v>Kompletační činnost (IČD)</v>
      </c>
      <c r="E21" s="138"/>
      <c r="F21" s="139"/>
      <c r="G21" s="133">
        <f>'04 Rek'!I33</f>
        <v>0</v>
      </c>
    </row>
    <row r="22" spans="1:7" ht="15.95" customHeight="1" x14ac:dyDescent="0.2">
      <c r="A22" s="144" t="s">
        <v>54</v>
      </c>
      <c r="B22" s="112"/>
      <c r="C22" s="133">
        <f>C19+C21</f>
        <v>0</v>
      </c>
      <c r="D22" s="137" t="s">
        <v>55</v>
      </c>
      <c r="E22" s="138"/>
      <c r="F22" s="139"/>
      <c r="G22" s="133">
        <f>G23-SUM(G15:G21)</f>
        <v>0</v>
      </c>
    </row>
    <row r="23" spans="1:7" ht="15.95" customHeight="1" thickBot="1" x14ac:dyDescent="0.25">
      <c r="A23" s="377" t="s">
        <v>56</v>
      </c>
      <c r="B23" s="378"/>
      <c r="C23" s="145">
        <f>C22+G23</f>
        <v>0</v>
      </c>
      <c r="D23" s="146" t="s">
        <v>57</v>
      </c>
      <c r="E23" s="147"/>
      <c r="F23" s="148"/>
      <c r="G23" s="133">
        <f>'04 Rek'!H35</f>
        <v>0</v>
      </c>
    </row>
    <row r="24" spans="1:7" x14ac:dyDescent="0.2">
      <c r="A24" s="149" t="s">
        <v>58</v>
      </c>
      <c r="B24" s="150"/>
      <c r="C24" s="151"/>
      <c r="D24" s="150" t="s">
        <v>59</v>
      </c>
      <c r="E24" s="150"/>
      <c r="F24" s="152" t="s">
        <v>60</v>
      </c>
      <c r="G24" s="153"/>
    </row>
    <row r="25" spans="1:7" x14ac:dyDescent="0.2">
      <c r="A25" s="144" t="s">
        <v>61</v>
      </c>
      <c r="B25" s="112"/>
      <c r="C25" s="154"/>
      <c r="D25" s="112" t="s">
        <v>61</v>
      </c>
      <c r="F25" s="155" t="s">
        <v>61</v>
      </c>
      <c r="G25" s="156"/>
    </row>
    <row r="26" spans="1:7" ht="37.5" customHeight="1" x14ac:dyDescent="0.2">
      <c r="A26" s="144" t="s">
        <v>62</v>
      </c>
      <c r="B26" s="157"/>
      <c r="C26" s="154"/>
      <c r="D26" s="112" t="s">
        <v>62</v>
      </c>
      <c r="F26" s="155" t="s">
        <v>62</v>
      </c>
      <c r="G26" s="156"/>
    </row>
    <row r="27" spans="1:7" x14ac:dyDescent="0.2">
      <c r="A27" s="144"/>
      <c r="B27" s="158"/>
      <c r="C27" s="154"/>
      <c r="D27" s="112"/>
      <c r="F27" s="155"/>
      <c r="G27" s="156"/>
    </row>
    <row r="28" spans="1:7" x14ac:dyDescent="0.2">
      <c r="A28" s="144" t="s">
        <v>63</v>
      </c>
      <c r="B28" s="112"/>
      <c r="C28" s="154"/>
      <c r="D28" s="155" t="s">
        <v>64</v>
      </c>
      <c r="E28" s="154"/>
      <c r="F28" s="159" t="s">
        <v>64</v>
      </c>
      <c r="G28" s="156"/>
    </row>
    <row r="29" spans="1:7" ht="69" customHeight="1" x14ac:dyDescent="0.2">
      <c r="A29" s="144"/>
      <c r="B29" s="112"/>
      <c r="C29" s="160"/>
      <c r="D29" s="161"/>
      <c r="E29" s="160"/>
      <c r="F29" s="112"/>
      <c r="G29" s="156"/>
    </row>
    <row r="30" spans="1:7" x14ac:dyDescent="0.2">
      <c r="A30" s="162" t="s">
        <v>9</v>
      </c>
      <c r="B30" s="163"/>
      <c r="C30" s="164">
        <v>21</v>
      </c>
      <c r="D30" s="163" t="s">
        <v>65</v>
      </c>
      <c r="E30" s="165"/>
      <c r="F30" s="379">
        <f>ROUND(C23-F32,0)</f>
        <v>0</v>
      </c>
      <c r="G30" s="380"/>
    </row>
    <row r="31" spans="1:7" x14ac:dyDescent="0.2">
      <c r="A31" s="162" t="s">
        <v>66</v>
      </c>
      <c r="B31" s="163"/>
      <c r="C31" s="164">
        <f>C30</f>
        <v>21</v>
      </c>
      <c r="D31" s="163" t="s">
        <v>67</v>
      </c>
      <c r="E31" s="165"/>
      <c r="F31" s="379">
        <f>ROUND(PRODUCT(F30,C31/100),1)</f>
        <v>0</v>
      </c>
      <c r="G31" s="380"/>
    </row>
    <row r="32" spans="1:7" x14ac:dyDescent="0.2">
      <c r="A32" s="162" t="s">
        <v>9</v>
      </c>
      <c r="B32" s="163"/>
      <c r="C32" s="164">
        <v>0</v>
      </c>
      <c r="D32" s="163" t="s">
        <v>67</v>
      </c>
      <c r="E32" s="165"/>
      <c r="F32" s="379">
        <v>0</v>
      </c>
      <c r="G32" s="380"/>
    </row>
    <row r="33" spans="1:8" x14ac:dyDescent="0.2">
      <c r="A33" s="162" t="s">
        <v>66</v>
      </c>
      <c r="B33" s="166"/>
      <c r="C33" s="167">
        <f>C32</f>
        <v>0</v>
      </c>
      <c r="D33" s="163" t="s">
        <v>67</v>
      </c>
      <c r="E33" s="139"/>
      <c r="F33" s="379">
        <f>ROUND(PRODUCT(F32,C33/100),1)</f>
        <v>0</v>
      </c>
      <c r="G33" s="380"/>
    </row>
    <row r="34" spans="1:8" s="171" customFormat="1" ht="19.5" customHeight="1" thickBot="1" x14ac:dyDescent="0.3">
      <c r="A34" s="168" t="s">
        <v>68</v>
      </c>
      <c r="B34" s="169"/>
      <c r="C34" s="169"/>
      <c r="D34" s="169"/>
      <c r="E34" s="170"/>
      <c r="F34" s="374">
        <f>CEILING(SUM(F30:F33),IF(SUM(F30:F33)&gt;=0,1,-1))</f>
        <v>0</v>
      </c>
      <c r="G34" s="375"/>
    </row>
    <row r="36" spans="1:8" x14ac:dyDescent="0.2">
      <c r="A36" s="1" t="s">
        <v>69</v>
      </c>
      <c r="B36" s="1"/>
      <c r="C36" s="1"/>
      <c r="D36" s="1"/>
      <c r="E36" s="1"/>
      <c r="F36" s="1"/>
      <c r="G36" s="1"/>
      <c r="H36" t="s">
        <v>2</v>
      </c>
    </row>
    <row r="37" spans="1:8" ht="14.25" customHeight="1" x14ac:dyDescent="0.2">
      <c r="A37" s="1"/>
      <c r="B37" s="376"/>
      <c r="C37" s="376"/>
      <c r="D37" s="376"/>
      <c r="E37" s="376"/>
      <c r="F37" s="376"/>
      <c r="G37" s="376"/>
      <c r="H37" t="s">
        <v>2</v>
      </c>
    </row>
    <row r="38" spans="1:8" ht="12.75" customHeight="1" x14ac:dyDescent="0.2">
      <c r="A38" s="172"/>
      <c r="B38" s="376"/>
      <c r="C38" s="376"/>
      <c r="D38" s="376"/>
      <c r="E38" s="376"/>
      <c r="F38" s="376"/>
      <c r="G38" s="376"/>
      <c r="H38" t="s">
        <v>2</v>
      </c>
    </row>
    <row r="39" spans="1:8" x14ac:dyDescent="0.2">
      <c r="A39" s="172"/>
      <c r="B39" s="376"/>
      <c r="C39" s="376"/>
      <c r="D39" s="376"/>
      <c r="E39" s="376"/>
      <c r="F39" s="376"/>
      <c r="G39" s="376"/>
      <c r="H39" t="s">
        <v>2</v>
      </c>
    </row>
    <row r="40" spans="1:8" x14ac:dyDescent="0.2">
      <c r="A40" s="172"/>
      <c r="B40" s="376"/>
      <c r="C40" s="376"/>
      <c r="D40" s="376"/>
      <c r="E40" s="376"/>
      <c r="F40" s="376"/>
      <c r="G40" s="376"/>
      <c r="H40" t="s">
        <v>2</v>
      </c>
    </row>
    <row r="41" spans="1:8" x14ac:dyDescent="0.2">
      <c r="A41" s="172"/>
      <c r="B41" s="376"/>
      <c r="C41" s="376"/>
      <c r="D41" s="376"/>
      <c r="E41" s="376"/>
      <c r="F41" s="376"/>
      <c r="G41" s="376"/>
      <c r="H41" t="s">
        <v>2</v>
      </c>
    </row>
    <row r="42" spans="1:8" x14ac:dyDescent="0.2">
      <c r="A42" s="172"/>
      <c r="B42" s="376"/>
      <c r="C42" s="376"/>
      <c r="D42" s="376"/>
      <c r="E42" s="376"/>
      <c r="F42" s="376"/>
      <c r="G42" s="376"/>
      <c r="H42" t="s">
        <v>2</v>
      </c>
    </row>
    <row r="43" spans="1:8" x14ac:dyDescent="0.2">
      <c r="A43" s="172"/>
      <c r="B43" s="376"/>
      <c r="C43" s="376"/>
      <c r="D43" s="376"/>
      <c r="E43" s="376"/>
      <c r="F43" s="376"/>
      <c r="G43" s="376"/>
      <c r="H43" t="s">
        <v>2</v>
      </c>
    </row>
    <row r="44" spans="1:8" x14ac:dyDescent="0.2">
      <c r="A44" s="172"/>
      <c r="B44" s="376"/>
      <c r="C44" s="376"/>
      <c r="D44" s="376"/>
      <c r="E44" s="376"/>
      <c r="F44" s="376"/>
      <c r="G44" s="376"/>
      <c r="H44" t="s">
        <v>2</v>
      </c>
    </row>
    <row r="45" spans="1:8" ht="0.75" customHeight="1" x14ac:dyDescent="0.2">
      <c r="A45" s="172"/>
      <c r="B45" s="376"/>
      <c r="C45" s="376"/>
      <c r="D45" s="376"/>
      <c r="E45" s="376"/>
      <c r="F45" s="376"/>
      <c r="G45" s="376"/>
      <c r="H45" t="s">
        <v>2</v>
      </c>
    </row>
    <row r="46" spans="1:8" x14ac:dyDescent="0.2">
      <c r="B46" s="373"/>
      <c r="C46" s="373"/>
      <c r="D46" s="373"/>
      <c r="E46" s="373"/>
      <c r="F46" s="373"/>
      <c r="G46" s="373"/>
    </row>
    <row r="47" spans="1:8" x14ac:dyDescent="0.2">
      <c r="B47" s="373"/>
      <c r="C47" s="373"/>
      <c r="D47" s="373"/>
      <c r="E47" s="373"/>
      <c r="F47" s="373"/>
      <c r="G47" s="373"/>
    </row>
    <row r="48" spans="1:8" x14ac:dyDescent="0.2">
      <c r="B48" s="373"/>
      <c r="C48" s="373"/>
      <c r="D48" s="373"/>
      <c r="E48" s="373"/>
      <c r="F48" s="373"/>
      <c r="G48" s="373"/>
    </row>
    <row r="49" spans="2:7" x14ac:dyDescent="0.2">
      <c r="B49" s="373"/>
      <c r="C49" s="373"/>
      <c r="D49" s="373"/>
      <c r="E49" s="373"/>
      <c r="F49" s="373"/>
      <c r="G49" s="373"/>
    </row>
    <row r="50" spans="2:7" x14ac:dyDescent="0.2">
      <c r="B50" s="373"/>
      <c r="C50" s="373"/>
      <c r="D50" s="373"/>
      <c r="E50" s="373"/>
      <c r="F50" s="373"/>
      <c r="G50" s="373"/>
    </row>
    <row r="51" spans="2:7" x14ac:dyDescent="0.2">
      <c r="B51" s="373"/>
      <c r="C51" s="373"/>
      <c r="D51" s="373"/>
      <c r="E51" s="373"/>
      <c r="F51" s="373"/>
      <c r="G51" s="373"/>
    </row>
    <row r="52" spans="2:7" x14ac:dyDescent="0.2">
      <c r="B52" s="373"/>
      <c r="C52" s="373"/>
      <c r="D52" s="373"/>
      <c r="E52" s="373"/>
      <c r="F52" s="373"/>
      <c r="G52" s="373"/>
    </row>
    <row r="53" spans="2:7" x14ac:dyDescent="0.2">
      <c r="B53" s="373"/>
      <c r="C53" s="373"/>
      <c r="D53" s="373"/>
      <c r="E53" s="373"/>
      <c r="F53" s="373"/>
      <c r="G53" s="373"/>
    </row>
    <row r="54" spans="2:7" x14ac:dyDescent="0.2">
      <c r="B54" s="373"/>
      <c r="C54" s="373"/>
      <c r="D54" s="373"/>
      <c r="E54" s="373"/>
      <c r="F54" s="373"/>
      <c r="G54" s="373"/>
    </row>
    <row r="55" spans="2:7" x14ac:dyDescent="0.2">
      <c r="B55" s="373"/>
      <c r="C55" s="373"/>
      <c r="D55" s="373"/>
      <c r="E55" s="373"/>
      <c r="F55" s="373"/>
      <c r="G55" s="373"/>
    </row>
  </sheetData>
  <mergeCells count="22"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51:G51"/>
    <mergeCell ref="B37:G45"/>
    <mergeCell ref="C8:E8"/>
    <mergeCell ref="C9:E9"/>
    <mergeCell ref="C10:E10"/>
    <mergeCell ref="C11:E11"/>
    <mergeCell ref="C12:E12"/>
    <mergeCell ref="A23:B23"/>
    <mergeCell ref="F30:G30"/>
    <mergeCell ref="F31:G31"/>
    <mergeCell ref="F32:G32"/>
    <mergeCell ref="F33:G33"/>
    <mergeCell ref="F34:G34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4">
    <tabColor rgb="FF00B0F0"/>
  </sheetPr>
  <dimension ref="A1:BE86"/>
  <sheetViews>
    <sheetView showZeros="0" view="pageBreakPreview" zoomScaleNormal="100" zoomScaleSheetLayoutView="100" workbookViewId="0">
      <selection sqref="A1:B1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9" ht="13.5" thickTop="1" x14ac:dyDescent="0.2">
      <c r="A1" s="384" t="s">
        <v>3</v>
      </c>
      <c r="B1" s="385"/>
      <c r="C1" s="173" t="s">
        <v>96</v>
      </c>
      <c r="D1" s="174"/>
      <c r="E1" s="175"/>
      <c r="F1" s="174"/>
      <c r="G1" s="176" t="s">
        <v>70</v>
      </c>
      <c r="H1" s="177" t="s">
        <v>480</v>
      </c>
      <c r="I1" s="178"/>
    </row>
    <row r="2" spans="1:9" ht="13.5" thickBot="1" x14ac:dyDescent="0.25">
      <c r="A2" s="386" t="s">
        <v>71</v>
      </c>
      <c r="B2" s="387"/>
      <c r="C2" s="179" t="s">
        <v>98</v>
      </c>
      <c r="D2" s="180"/>
      <c r="E2" s="181"/>
      <c r="F2" s="180"/>
      <c r="G2" s="388" t="s">
        <v>481</v>
      </c>
      <c r="H2" s="389"/>
      <c r="I2" s="390"/>
    </row>
    <row r="3" spans="1:9" ht="13.5" thickTop="1" x14ac:dyDescent="0.2">
      <c r="F3" s="112"/>
    </row>
    <row r="4" spans="1:9" ht="19.5" customHeight="1" x14ac:dyDescent="0.25">
      <c r="A4" s="182" t="s">
        <v>72</v>
      </c>
      <c r="B4" s="183"/>
      <c r="C4" s="183"/>
      <c r="D4" s="183"/>
      <c r="E4" s="184"/>
      <c r="F4" s="183"/>
      <c r="G4" s="183"/>
      <c r="H4" s="183"/>
      <c r="I4" s="183"/>
    </row>
    <row r="5" spans="1:9" ht="13.5" thickBot="1" x14ac:dyDescent="0.25"/>
    <row r="6" spans="1:9" s="112" customFormat="1" ht="13.5" thickBot="1" x14ac:dyDescent="0.25">
      <c r="A6" s="185"/>
      <c r="B6" s="186" t="s">
        <v>73</v>
      </c>
      <c r="C6" s="186"/>
      <c r="D6" s="187"/>
      <c r="E6" s="188" t="s">
        <v>21</v>
      </c>
      <c r="F6" s="189" t="s">
        <v>22</v>
      </c>
      <c r="G6" s="189" t="s">
        <v>23</v>
      </c>
      <c r="H6" s="189" t="s">
        <v>24</v>
      </c>
      <c r="I6" s="190" t="s">
        <v>25</v>
      </c>
    </row>
    <row r="7" spans="1:9" s="112" customFormat="1" x14ac:dyDescent="0.2">
      <c r="A7" s="272" t="str">
        <f>'04 Pol'!B7</f>
        <v>11</v>
      </c>
      <c r="B7" s="60" t="str">
        <f>'04 Pol'!C7</f>
        <v>Přípravné a přidružené práce</v>
      </c>
      <c r="D7" s="191"/>
      <c r="E7" s="273">
        <f>'04 Pol'!BA12</f>
        <v>0</v>
      </c>
      <c r="F7" s="274">
        <f>'04 Pol'!BB12</f>
        <v>0</v>
      </c>
      <c r="G7" s="274">
        <f>'04 Pol'!BC12</f>
        <v>0</v>
      </c>
      <c r="H7" s="274">
        <f>'04 Pol'!BD12</f>
        <v>0</v>
      </c>
      <c r="I7" s="275">
        <f>'04 Pol'!BE12</f>
        <v>0</v>
      </c>
    </row>
    <row r="8" spans="1:9" s="112" customFormat="1" x14ac:dyDescent="0.2">
      <c r="A8" s="272" t="str">
        <f>'04 Pol'!B13</f>
        <v>12</v>
      </c>
      <c r="B8" s="60" t="str">
        <f>'04 Pol'!C13</f>
        <v>Odkopávky a prokopávky</v>
      </c>
      <c r="D8" s="191"/>
      <c r="E8" s="273">
        <f>'04 Pol'!BA16</f>
        <v>0</v>
      </c>
      <c r="F8" s="274">
        <f>'04 Pol'!BB16</f>
        <v>0</v>
      </c>
      <c r="G8" s="274">
        <f>'04 Pol'!BC16</f>
        <v>0</v>
      </c>
      <c r="H8" s="274">
        <f>'04 Pol'!BD16</f>
        <v>0</v>
      </c>
      <c r="I8" s="275">
        <f>'04 Pol'!BE16</f>
        <v>0</v>
      </c>
    </row>
    <row r="9" spans="1:9" s="112" customFormat="1" x14ac:dyDescent="0.2">
      <c r="A9" s="272" t="str">
        <f>'04 Pol'!B17</f>
        <v>13</v>
      </c>
      <c r="B9" s="60" t="str">
        <f>'04 Pol'!C17</f>
        <v>Hloubené vykopávky</v>
      </c>
      <c r="D9" s="191"/>
      <c r="E9" s="273">
        <f>'04 Pol'!BA19</f>
        <v>0</v>
      </c>
      <c r="F9" s="274">
        <f>'04 Pol'!BB19</f>
        <v>0</v>
      </c>
      <c r="G9" s="274">
        <f>'04 Pol'!BC19</f>
        <v>0</v>
      </c>
      <c r="H9" s="274">
        <f>'04 Pol'!BD19</f>
        <v>0</v>
      </c>
      <c r="I9" s="275">
        <f>'04 Pol'!BE19</f>
        <v>0</v>
      </c>
    </row>
    <row r="10" spans="1:9" s="112" customFormat="1" x14ac:dyDescent="0.2">
      <c r="A10" s="272" t="str">
        <f>'04 Pol'!B20</f>
        <v>16</v>
      </c>
      <c r="B10" s="60" t="str">
        <f>'04 Pol'!C20</f>
        <v>Přemístění výkopku</v>
      </c>
      <c r="D10" s="191"/>
      <c r="E10" s="273">
        <f>'04 Pol'!BA24</f>
        <v>0</v>
      </c>
      <c r="F10" s="274">
        <f>'04 Pol'!BB24</f>
        <v>0</v>
      </c>
      <c r="G10" s="274">
        <f>'04 Pol'!BC24</f>
        <v>0</v>
      </c>
      <c r="H10" s="274">
        <f>'04 Pol'!BD24</f>
        <v>0</v>
      </c>
      <c r="I10" s="275">
        <f>'04 Pol'!BE24</f>
        <v>0</v>
      </c>
    </row>
    <row r="11" spans="1:9" s="112" customFormat="1" x14ac:dyDescent="0.2">
      <c r="A11" s="272" t="str">
        <f>'04 Pol'!B25</f>
        <v>17</v>
      </c>
      <c r="B11" s="60" t="str">
        <f>'04 Pol'!C25</f>
        <v>Konstrukce ze zemin</v>
      </c>
      <c r="D11" s="191"/>
      <c r="E11" s="273">
        <f>'04 Pol'!BA30</f>
        <v>0</v>
      </c>
      <c r="F11" s="274">
        <f>'04 Pol'!BB30</f>
        <v>0</v>
      </c>
      <c r="G11" s="274">
        <f>'04 Pol'!BC30</f>
        <v>0</v>
      </c>
      <c r="H11" s="274">
        <f>'04 Pol'!BD30</f>
        <v>0</v>
      </c>
      <c r="I11" s="275">
        <f>'04 Pol'!BE30</f>
        <v>0</v>
      </c>
    </row>
    <row r="12" spans="1:9" s="112" customFormat="1" x14ac:dyDescent="0.2">
      <c r="A12" s="272" t="str">
        <f>'04 Pol'!B31</f>
        <v>18</v>
      </c>
      <c r="B12" s="60" t="str">
        <f>'04 Pol'!C31</f>
        <v>Povrchové úpravy terénu</v>
      </c>
      <c r="D12" s="191"/>
      <c r="E12" s="273">
        <f>'04 Pol'!BA37</f>
        <v>0</v>
      </c>
      <c r="F12" s="274">
        <f>'04 Pol'!BB37</f>
        <v>0</v>
      </c>
      <c r="G12" s="274">
        <f>'04 Pol'!BC37</f>
        <v>0</v>
      </c>
      <c r="H12" s="274">
        <f>'04 Pol'!BD37</f>
        <v>0</v>
      </c>
      <c r="I12" s="275">
        <f>'04 Pol'!BE37</f>
        <v>0</v>
      </c>
    </row>
    <row r="13" spans="1:9" s="112" customFormat="1" x14ac:dyDescent="0.2">
      <c r="A13" s="272" t="str">
        <f>'04 Pol'!B38</f>
        <v>21</v>
      </c>
      <c r="B13" s="60" t="str">
        <f>'04 Pol'!C38</f>
        <v>Úprava podloží a základ.spáry</v>
      </c>
      <c r="D13" s="191"/>
      <c r="E13" s="273">
        <f>'04 Pol'!BA41</f>
        <v>0</v>
      </c>
      <c r="F13" s="274">
        <f>'04 Pol'!BB41</f>
        <v>0</v>
      </c>
      <c r="G13" s="274">
        <f>'04 Pol'!BC41</f>
        <v>0</v>
      </c>
      <c r="H13" s="274">
        <f>'04 Pol'!BD41</f>
        <v>0</v>
      </c>
      <c r="I13" s="275">
        <f>'04 Pol'!BE41</f>
        <v>0</v>
      </c>
    </row>
    <row r="14" spans="1:9" s="112" customFormat="1" x14ac:dyDescent="0.2">
      <c r="A14" s="272" t="str">
        <f>'04 Pol'!B42</f>
        <v>45</v>
      </c>
      <c r="B14" s="60" t="str">
        <f>'04 Pol'!C42</f>
        <v>Podkladní a vedlejší konstrukce</v>
      </c>
      <c r="D14" s="191"/>
      <c r="E14" s="273">
        <f>'04 Pol'!BA44</f>
        <v>0</v>
      </c>
      <c r="F14" s="274">
        <f>'04 Pol'!BB44</f>
        <v>0</v>
      </c>
      <c r="G14" s="274">
        <f>'04 Pol'!BC44</f>
        <v>0</v>
      </c>
      <c r="H14" s="274">
        <f>'04 Pol'!BD44</f>
        <v>0</v>
      </c>
      <c r="I14" s="275">
        <f>'04 Pol'!BE44</f>
        <v>0</v>
      </c>
    </row>
    <row r="15" spans="1:9" s="112" customFormat="1" x14ac:dyDescent="0.2">
      <c r="A15" s="272" t="str">
        <f>'04 Pol'!B45</f>
        <v>56</v>
      </c>
      <c r="B15" s="60" t="str">
        <f>'04 Pol'!C45</f>
        <v>Podkladní vrstvy komunikací a zpevněných ploch</v>
      </c>
      <c r="D15" s="191"/>
      <c r="E15" s="273">
        <f>'04 Pol'!BA52</f>
        <v>0</v>
      </c>
      <c r="F15" s="274">
        <f>'04 Pol'!BB52</f>
        <v>0</v>
      </c>
      <c r="G15" s="274">
        <f>'04 Pol'!BC52</f>
        <v>0</v>
      </c>
      <c r="H15" s="274">
        <f>'04 Pol'!BD52</f>
        <v>0</v>
      </c>
      <c r="I15" s="275">
        <f>'04 Pol'!BE52</f>
        <v>0</v>
      </c>
    </row>
    <row r="16" spans="1:9" s="112" customFormat="1" x14ac:dyDescent="0.2">
      <c r="A16" s="272" t="str">
        <f>'04 Pol'!B53</f>
        <v>57</v>
      </c>
      <c r="B16" s="60" t="str">
        <f>'04 Pol'!C53</f>
        <v>Kryty štěrkových a živičných komunikací</v>
      </c>
      <c r="D16" s="191"/>
      <c r="E16" s="273">
        <f>'04 Pol'!BA57</f>
        <v>0</v>
      </c>
      <c r="F16" s="274">
        <f>'04 Pol'!BB57</f>
        <v>0</v>
      </c>
      <c r="G16" s="274">
        <f>'04 Pol'!BC57</f>
        <v>0</v>
      </c>
      <c r="H16" s="274">
        <f>'04 Pol'!BD57</f>
        <v>0</v>
      </c>
      <c r="I16" s="275">
        <f>'04 Pol'!BE57</f>
        <v>0</v>
      </c>
    </row>
    <row r="17" spans="1:57" s="112" customFormat="1" x14ac:dyDescent="0.2">
      <c r="A17" s="272" t="str">
        <f>'04 Pol'!B58</f>
        <v>59</v>
      </c>
      <c r="B17" s="60" t="str">
        <f>'04 Pol'!C58</f>
        <v>Dlažby a předlažby komunikací</v>
      </c>
      <c r="D17" s="191"/>
      <c r="E17" s="273">
        <f>'04 Pol'!BA66</f>
        <v>0</v>
      </c>
      <c r="F17" s="274">
        <f>'04 Pol'!BB66</f>
        <v>0</v>
      </c>
      <c r="G17" s="274">
        <f>'04 Pol'!BC66</f>
        <v>0</v>
      </c>
      <c r="H17" s="274">
        <f>'04 Pol'!BD66</f>
        <v>0</v>
      </c>
      <c r="I17" s="275">
        <f>'04 Pol'!BE66</f>
        <v>0</v>
      </c>
    </row>
    <row r="18" spans="1:57" s="112" customFormat="1" x14ac:dyDescent="0.2">
      <c r="A18" s="272" t="str">
        <f>'04 Pol'!B67</f>
        <v>89</v>
      </c>
      <c r="B18" s="60" t="str">
        <f>'04 Pol'!C67</f>
        <v>Ostatní konstrukce na trubním vedení</v>
      </c>
      <c r="D18" s="191"/>
      <c r="E18" s="273">
        <f>'04 Pol'!BA70</f>
        <v>0</v>
      </c>
      <c r="F18" s="274">
        <f>'04 Pol'!BB70</f>
        <v>0</v>
      </c>
      <c r="G18" s="274">
        <f>'04 Pol'!BC70</f>
        <v>0</v>
      </c>
      <c r="H18" s="274">
        <f>'04 Pol'!BD70</f>
        <v>0</v>
      </c>
      <c r="I18" s="275">
        <f>'04 Pol'!BE70</f>
        <v>0</v>
      </c>
    </row>
    <row r="19" spans="1:57" s="112" customFormat="1" x14ac:dyDescent="0.2">
      <c r="A19" s="272" t="str">
        <f>'04 Pol'!B71</f>
        <v>90</v>
      </c>
      <c r="B19" s="60" t="str">
        <f>'04 Pol'!C71</f>
        <v>Oploceni</v>
      </c>
      <c r="D19" s="191"/>
      <c r="E19" s="273">
        <f>'04 Pol'!BA73</f>
        <v>0</v>
      </c>
      <c r="F19" s="274">
        <f>'04 Pol'!BB73</f>
        <v>0</v>
      </c>
      <c r="G19" s="274">
        <f>'04 Pol'!BC73</f>
        <v>0</v>
      </c>
      <c r="H19" s="274">
        <f>'04 Pol'!BD73</f>
        <v>0</v>
      </c>
      <c r="I19" s="275">
        <f>'04 Pol'!BE73</f>
        <v>0</v>
      </c>
    </row>
    <row r="20" spans="1:57" s="112" customFormat="1" x14ac:dyDescent="0.2">
      <c r="A20" s="272" t="str">
        <f>'04 Pol'!B74</f>
        <v>91</v>
      </c>
      <c r="B20" s="60" t="str">
        <f>'04 Pol'!C74</f>
        <v>Doplňující práce na komunikaci</v>
      </c>
      <c r="D20" s="191"/>
      <c r="E20" s="273">
        <f>'04 Pol'!BA78</f>
        <v>0</v>
      </c>
      <c r="F20" s="274">
        <f>'04 Pol'!BB78</f>
        <v>0</v>
      </c>
      <c r="G20" s="274">
        <f>'04 Pol'!BC78</f>
        <v>0</v>
      </c>
      <c r="H20" s="274">
        <f>'04 Pol'!BD78</f>
        <v>0</v>
      </c>
      <c r="I20" s="275">
        <f>'04 Pol'!BE78</f>
        <v>0</v>
      </c>
    </row>
    <row r="21" spans="1:57" s="112" customFormat="1" ht="13.5" thickBot="1" x14ac:dyDescent="0.25">
      <c r="A21" s="272" t="str">
        <f>'04 Pol'!B79</f>
        <v>99</v>
      </c>
      <c r="B21" s="60" t="str">
        <f>'04 Pol'!C79</f>
        <v>Staveništní přesun hmot</v>
      </c>
      <c r="D21" s="191"/>
      <c r="E21" s="273">
        <f>'04 Pol'!BA81</f>
        <v>0</v>
      </c>
      <c r="F21" s="274">
        <f>'04 Pol'!BB81</f>
        <v>0</v>
      </c>
      <c r="G21" s="274">
        <f>'04 Pol'!BC81</f>
        <v>0</v>
      </c>
      <c r="H21" s="274">
        <f>'04 Pol'!BD81</f>
        <v>0</v>
      </c>
      <c r="I21" s="275">
        <f>'04 Pol'!BE81</f>
        <v>0</v>
      </c>
    </row>
    <row r="22" spans="1:57" s="13" customFormat="1" ht="13.5" thickBot="1" x14ac:dyDescent="0.25">
      <c r="A22" s="192"/>
      <c r="B22" s="193" t="s">
        <v>74</v>
      </c>
      <c r="C22" s="193"/>
      <c r="D22" s="194"/>
      <c r="E22" s="195">
        <f>SUM(E7:E21)</f>
        <v>0</v>
      </c>
      <c r="F22" s="196">
        <f>SUM(F7:F21)</f>
        <v>0</v>
      </c>
      <c r="G22" s="196">
        <f>SUM(G7:G21)</f>
        <v>0</v>
      </c>
      <c r="H22" s="196">
        <f>SUM(H7:H21)</f>
        <v>0</v>
      </c>
      <c r="I22" s="197">
        <f>SUM(I7:I21)</f>
        <v>0</v>
      </c>
    </row>
    <row r="23" spans="1:57" x14ac:dyDescent="0.2">
      <c r="A23" s="112"/>
      <c r="B23" s="112"/>
      <c r="C23" s="112"/>
      <c r="D23" s="112"/>
      <c r="E23" s="112"/>
      <c r="F23" s="112"/>
      <c r="G23" s="112"/>
      <c r="H23" s="112"/>
      <c r="I23" s="112"/>
    </row>
    <row r="24" spans="1:57" ht="19.5" customHeight="1" x14ac:dyDescent="0.25">
      <c r="A24" s="183" t="s">
        <v>75</v>
      </c>
      <c r="B24" s="183"/>
      <c r="C24" s="183"/>
      <c r="D24" s="183"/>
      <c r="E24" s="183"/>
      <c r="F24" s="183"/>
      <c r="G24" s="198"/>
      <c r="H24" s="183"/>
      <c r="I24" s="183"/>
      <c r="BA24" s="118"/>
      <c r="BB24" s="118"/>
      <c r="BC24" s="118"/>
      <c r="BD24" s="118"/>
      <c r="BE24" s="118"/>
    </row>
    <row r="25" spans="1:57" ht="13.5" thickBot="1" x14ac:dyDescent="0.25"/>
    <row r="26" spans="1:57" x14ac:dyDescent="0.2">
      <c r="A26" s="149" t="s">
        <v>76</v>
      </c>
      <c r="B26" s="150"/>
      <c r="C26" s="150"/>
      <c r="D26" s="199"/>
      <c r="E26" s="200" t="s">
        <v>77</v>
      </c>
      <c r="F26" s="201" t="s">
        <v>10</v>
      </c>
      <c r="G26" s="202" t="s">
        <v>78</v>
      </c>
      <c r="H26" s="203"/>
      <c r="I26" s="204" t="s">
        <v>77</v>
      </c>
    </row>
    <row r="27" spans="1:57" x14ac:dyDescent="0.2">
      <c r="A27" s="205" t="s">
        <v>306</v>
      </c>
      <c r="B27" s="206"/>
      <c r="C27" s="206"/>
      <c r="D27" s="207"/>
      <c r="E27" s="208">
        <v>0</v>
      </c>
      <c r="F27" s="209">
        <v>0</v>
      </c>
      <c r="G27" s="210">
        <v>3212188.4670239589</v>
      </c>
      <c r="H27" s="211"/>
      <c r="I27" s="212">
        <f t="shared" ref="I27:I34" si="0">E27+F27*G27/100</f>
        <v>0</v>
      </c>
      <c r="BA27">
        <v>0</v>
      </c>
    </row>
    <row r="28" spans="1:57" x14ac:dyDescent="0.2">
      <c r="A28" s="205" t="s">
        <v>307</v>
      </c>
      <c r="B28" s="206"/>
      <c r="C28" s="206"/>
      <c r="D28" s="207"/>
      <c r="E28" s="208">
        <v>0</v>
      </c>
      <c r="F28" s="209">
        <v>0</v>
      </c>
      <c r="G28" s="210">
        <v>3212188.4670239589</v>
      </c>
      <c r="H28" s="211"/>
      <c r="I28" s="212">
        <f t="shared" si="0"/>
        <v>0</v>
      </c>
      <c r="BA28">
        <v>0</v>
      </c>
    </row>
    <row r="29" spans="1:57" x14ac:dyDescent="0.2">
      <c r="A29" s="205" t="s">
        <v>308</v>
      </c>
      <c r="B29" s="206"/>
      <c r="C29" s="206"/>
      <c r="D29" s="207"/>
      <c r="E29" s="208">
        <v>0</v>
      </c>
      <c r="F29" s="209">
        <v>0</v>
      </c>
      <c r="G29" s="210">
        <v>3212188.4670239589</v>
      </c>
      <c r="H29" s="211"/>
      <c r="I29" s="212">
        <f t="shared" si="0"/>
        <v>0</v>
      </c>
      <c r="BA29">
        <v>0</v>
      </c>
    </row>
    <row r="30" spans="1:57" x14ac:dyDescent="0.2">
      <c r="A30" s="205" t="s">
        <v>309</v>
      </c>
      <c r="B30" s="206"/>
      <c r="C30" s="206"/>
      <c r="D30" s="207"/>
      <c r="E30" s="208">
        <v>0</v>
      </c>
      <c r="F30" s="209">
        <v>0</v>
      </c>
      <c r="G30" s="210">
        <v>3212188.4670239589</v>
      </c>
      <c r="H30" s="211"/>
      <c r="I30" s="212">
        <f t="shared" si="0"/>
        <v>0</v>
      </c>
      <c r="BA30">
        <v>0</v>
      </c>
    </row>
    <row r="31" spans="1:57" x14ac:dyDescent="0.2">
      <c r="A31" s="205" t="s">
        <v>310</v>
      </c>
      <c r="B31" s="206"/>
      <c r="C31" s="206"/>
      <c r="D31" s="207"/>
      <c r="E31" s="208">
        <v>0</v>
      </c>
      <c r="F31" s="209">
        <v>0</v>
      </c>
      <c r="G31" s="210">
        <v>3212188.4670239589</v>
      </c>
      <c r="H31" s="211"/>
      <c r="I31" s="212">
        <f t="shared" si="0"/>
        <v>0</v>
      </c>
      <c r="BA31">
        <v>1</v>
      </c>
    </row>
    <row r="32" spans="1:57" x14ac:dyDescent="0.2">
      <c r="A32" s="205" t="s">
        <v>311</v>
      </c>
      <c r="B32" s="206"/>
      <c r="C32" s="206"/>
      <c r="D32" s="207"/>
      <c r="E32" s="208">
        <v>0</v>
      </c>
      <c r="F32" s="209">
        <v>0</v>
      </c>
      <c r="G32" s="210">
        <v>3212188.4670239589</v>
      </c>
      <c r="H32" s="211"/>
      <c r="I32" s="212">
        <f t="shared" si="0"/>
        <v>0</v>
      </c>
      <c r="BA32">
        <v>1</v>
      </c>
    </row>
    <row r="33" spans="1:53" x14ac:dyDescent="0.2">
      <c r="A33" s="205" t="s">
        <v>312</v>
      </c>
      <c r="B33" s="206"/>
      <c r="C33" s="206"/>
      <c r="D33" s="207"/>
      <c r="E33" s="208">
        <v>0</v>
      </c>
      <c r="F33" s="209">
        <v>0</v>
      </c>
      <c r="G33" s="210">
        <v>3212188.4670239589</v>
      </c>
      <c r="H33" s="211"/>
      <c r="I33" s="212">
        <f t="shared" si="0"/>
        <v>0</v>
      </c>
      <c r="BA33">
        <v>2</v>
      </c>
    </row>
    <row r="34" spans="1:53" x14ac:dyDescent="0.2">
      <c r="A34" s="205" t="s">
        <v>313</v>
      </c>
      <c r="B34" s="206"/>
      <c r="C34" s="206"/>
      <c r="D34" s="207"/>
      <c r="E34" s="208">
        <v>0</v>
      </c>
      <c r="F34" s="209">
        <v>0</v>
      </c>
      <c r="G34" s="210">
        <v>3212188.4670239589</v>
      </c>
      <c r="H34" s="211"/>
      <c r="I34" s="212">
        <f t="shared" si="0"/>
        <v>0</v>
      </c>
      <c r="BA34">
        <v>2</v>
      </c>
    </row>
    <row r="35" spans="1:53" ht="13.5" thickBot="1" x14ac:dyDescent="0.25">
      <c r="A35" s="213"/>
      <c r="B35" s="214" t="s">
        <v>79</v>
      </c>
      <c r="C35" s="215"/>
      <c r="D35" s="216"/>
      <c r="E35" s="217"/>
      <c r="F35" s="218"/>
      <c r="G35" s="218"/>
      <c r="H35" s="391">
        <f>SUM(I27:I34)</f>
        <v>0</v>
      </c>
      <c r="I35" s="392"/>
    </row>
    <row r="37" spans="1:53" x14ac:dyDescent="0.2">
      <c r="B37" s="13"/>
      <c r="F37" s="219"/>
      <c r="G37" s="220"/>
      <c r="H37" s="220"/>
      <c r="I37" s="45"/>
    </row>
    <row r="38" spans="1:53" x14ac:dyDescent="0.2">
      <c r="F38" s="219"/>
      <c r="G38" s="220"/>
      <c r="H38" s="220"/>
      <c r="I38" s="45"/>
    </row>
    <row r="39" spans="1:53" x14ac:dyDescent="0.2">
      <c r="F39" s="219"/>
      <c r="G39" s="220"/>
      <c r="H39" s="220"/>
      <c r="I39" s="45"/>
    </row>
    <row r="40" spans="1:53" x14ac:dyDescent="0.2">
      <c r="F40" s="219"/>
      <c r="G40" s="220"/>
      <c r="H40" s="220"/>
      <c r="I40" s="45"/>
    </row>
    <row r="41" spans="1:53" x14ac:dyDescent="0.2">
      <c r="F41" s="219"/>
      <c r="G41" s="220"/>
      <c r="H41" s="220"/>
      <c r="I41" s="45"/>
    </row>
    <row r="42" spans="1:53" x14ac:dyDescent="0.2">
      <c r="F42" s="219"/>
      <c r="G42" s="220"/>
      <c r="H42" s="220"/>
      <c r="I42" s="45"/>
    </row>
    <row r="43" spans="1:53" x14ac:dyDescent="0.2">
      <c r="F43" s="219"/>
      <c r="G43" s="220"/>
      <c r="H43" s="220"/>
      <c r="I43" s="45"/>
    </row>
    <row r="44" spans="1:53" x14ac:dyDescent="0.2">
      <c r="F44" s="219"/>
      <c r="G44" s="220"/>
      <c r="H44" s="220"/>
      <c r="I44" s="45"/>
    </row>
    <row r="45" spans="1:53" x14ac:dyDescent="0.2">
      <c r="F45" s="219"/>
      <c r="G45" s="220"/>
      <c r="H45" s="220"/>
      <c r="I45" s="45"/>
    </row>
    <row r="46" spans="1:53" x14ac:dyDescent="0.2">
      <c r="F46" s="219"/>
      <c r="G46" s="220"/>
      <c r="H46" s="220"/>
      <c r="I46" s="45"/>
    </row>
    <row r="47" spans="1:53" x14ac:dyDescent="0.2">
      <c r="F47" s="219"/>
      <c r="G47" s="220"/>
      <c r="H47" s="220"/>
      <c r="I47" s="45"/>
    </row>
    <row r="48" spans="1:53" x14ac:dyDescent="0.2">
      <c r="F48" s="219"/>
      <c r="G48" s="220"/>
      <c r="H48" s="220"/>
      <c r="I48" s="45"/>
    </row>
    <row r="49" spans="6:9" x14ac:dyDescent="0.2">
      <c r="F49" s="219"/>
      <c r="G49" s="220"/>
      <c r="H49" s="220"/>
      <c r="I49" s="45"/>
    </row>
    <row r="50" spans="6:9" x14ac:dyDescent="0.2">
      <c r="F50" s="219"/>
      <c r="G50" s="220"/>
      <c r="H50" s="220"/>
      <c r="I50" s="45"/>
    </row>
    <row r="51" spans="6:9" x14ac:dyDescent="0.2">
      <c r="F51" s="219"/>
      <c r="G51" s="220"/>
      <c r="H51" s="220"/>
      <c r="I51" s="45"/>
    </row>
    <row r="52" spans="6:9" x14ac:dyDescent="0.2">
      <c r="F52" s="219"/>
      <c r="G52" s="220"/>
      <c r="H52" s="220"/>
      <c r="I52" s="45"/>
    </row>
    <row r="53" spans="6:9" x14ac:dyDescent="0.2">
      <c r="F53" s="219"/>
      <c r="G53" s="220"/>
      <c r="H53" s="220"/>
      <c r="I53" s="45"/>
    </row>
    <row r="54" spans="6:9" x14ac:dyDescent="0.2">
      <c r="F54" s="219"/>
      <c r="G54" s="220"/>
      <c r="H54" s="220"/>
      <c r="I54" s="45"/>
    </row>
    <row r="55" spans="6:9" x14ac:dyDescent="0.2">
      <c r="F55" s="219"/>
      <c r="G55" s="220"/>
      <c r="H55" s="220"/>
      <c r="I55" s="45"/>
    </row>
    <row r="56" spans="6:9" x14ac:dyDescent="0.2">
      <c r="F56" s="219"/>
      <c r="G56" s="220"/>
      <c r="H56" s="220"/>
      <c r="I56" s="45"/>
    </row>
    <row r="57" spans="6:9" x14ac:dyDescent="0.2">
      <c r="F57" s="219"/>
      <c r="G57" s="220"/>
      <c r="H57" s="220"/>
      <c r="I57" s="45"/>
    </row>
    <row r="58" spans="6:9" x14ac:dyDescent="0.2">
      <c r="F58" s="219"/>
      <c r="G58" s="220"/>
      <c r="H58" s="220"/>
      <c r="I58" s="45"/>
    </row>
    <row r="59" spans="6:9" x14ac:dyDescent="0.2">
      <c r="F59" s="219"/>
      <c r="G59" s="220"/>
      <c r="H59" s="220"/>
      <c r="I59" s="45"/>
    </row>
    <row r="60" spans="6:9" x14ac:dyDescent="0.2">
      <c r="F60" s="219"/>
      <c r="G60" s="220"/>
      <c r="H60" s="220"/>
      <c r="I60" s="45"/>
    </row>
    <row r="61" spans="6:9" x14ac:dyDescent="0.2">
      <c r="F61" s="219"/>
      <c r="G61" s="220"/>
      <c r="H61" s="220"/>
      <c r="I61" s="45"/>
    </row>
    <row r="62" spans="6:9" x14ac:dyDescent="0.2">
      <c r="F62" s="219"/>
      <c r="G62" s="220"/>
      <c r="H62" s="220"/>
      <c r="I62" s="45"/>
    </row>
    <row r="63" spans="6:9" x14ac:dyDescent="0.2">
      <c r="F63" s="219"/>
      <c r="G63" s="220"/>
      <c r="H63" s="220"/>
      <c r="I63" s="45"/>
    </row>
    <row r="64" spans="6:9" x14ac:dyDescent="0.2">
      <c r="F64" s="219"/>
      <c r="G64" s="220"/>
      <c r="H64" s="220"/>
      <c r="I64" s="45"/>
    </row>
    <row r="65" spans="6:9" x14ac:dyDescent="0.2">
      <c r="F65" s="219"/>
      <c r="G65" s="220"/>
      <c r="H65" s="220"/>
      <c r="I65" s="45"/>
    </row>
    <row r="66" spans="6:9" x14ac:dyDescent="0.2">
      <c r="F66" s="219"/>
      <c r="G66" s="220"/>
      <c r="H66" s="220"/>
      <c r="I66" s="45"/>
    </row>
    <row r="67" spans="6:9" x14ac:dyDescent="0.2">
      <c r="F67" s="219"/>
      <c r="G67" s="220"/>
      <c r="H67" s="220"/>
      <c r="I67" s="45"/>
    </row>
    <row r="68" spans="6:9" x14ac:dyDescent="0.2">
      <c r="F68" s="219"/>
      <c r="G68" s="220"/>
      <c r="H68" s="220"/>
      <c r="I68" s="45"/>
    </row>
    <row r="69" spans="6:9" x14ac:dyDescent="0.2">
      <c r="F69" s="219"/>
      <c r="G69" s="220"/>
      <c r="H69" s="220"/>
      <c r="I69" s="45"/>
    </row>
    <row r="70" spans="6:9" x14ac:dyDescent="0.2">
      <c r="F70" s="219"/>
      <c r="G70" s="220"/>
      <c r="H70" s="220"/>
      <c r="I70" s="45"/>
    </row>
    <row r="71" spans="6:9" x14ac:dyDescent="0.2">
      <c r="F71" s="219"/>
      <c r="G71" s="220"/>
      <c r="H71" s="220"/>
      <c r="I71" s="45"/>
    </row>
    <row r="72" spans="6:9" x14ac:dyDescent="0.2">
      <c r="F72" s="219"/>
      <c r="G72" s="220"/>
      <c r="H72" s="220"/>
      <c r="I72" s="45"/>
    </row>
    <row r="73" spans="6:9" x14ac:dyDescent="0.2">
      <c r="F73" s="219"/>
      <c r="G73" s="220"/>
      <c r="H73" s="220"/>
      <c r="I73" s="45"/>
    </row>
    <row r="74" spans="6:9" x14ac:dyDescent="0.2">
      <c r="F74" s="219"/>
      <c r="G74" s="220"/>
      <c r="H74" s="220"/>
      <c r="I74" s="45"/>
    </row>
    <row r="75" spans="6:9" x14ac:dyDescent="0.2">
      <c r="F75" s="219"/>
      <c r="G75" s="220"/>
      <c r="H75" s="220"/>
      <c r="I75" s="45"/>
    </row>
    <row r="76" spans="6:9" x14ac:dyDescent="0.2">
      <c r="F76" s="219"/>
      <c r="G76" s="220"/>
      <c r="H76" s="220"/>
      <c r="I76" s="45"/>
    </row>
    <row r="77" spans="6:9" x14ac:dyDescent="0.2">
      <c r="F77" s="219"/>
      <c r="G77" s="220"/>
      <c r="H77" s="220"/>
      <c r="I77" s="45"/>
    </row>
    <row r="78" spans="6:9" x14ac:dyDescent="0.2">
      <c r="F78" s="219"/>
      <c r="G78" s="220"/>
      <c r="H78" s="220"/>
      <c r="I78" s="45"/>
    </row>
    <row r="79" spans="6:9" x14ac:dyDescent="0.2">
      <c r="F79" s="219"/>
      <c r="G79" s="220"/>
      <c r="H79" s="220"/>
      <c r="I79" s="45"/>
    </row>
    <row r="80" spans="6:9" x14ac:dyDescent="0.2">
      <c r="F80" s="219"/>
      <c r="G80" s="220"/>
      <c r="H80" s="220"/>
      <c r="I80" s="45"/>
    </row>
    <row r="81" spans="6:9" x14ac:dyDescent="0.2">
      <c r="F81" s="219"/>
      <c r="G81" s="220"/>
      <c r="H81" s="220"/>
      <c r="I81" s="45"/>
    </row>
    <row r="82" spans="6:9" x14ac:dyDescent="0.2">
      <c r="F82" s="219"/>
      <c r="G82" s="220"/>
      <c r="H82" s="220"/>
      <c r="I82" s="45"/>
    </row>
    <row r="83" spans="6:9" x14ac:dyDescent="0.2">
      <c r="F83" s="219"/>
      <c r="G83" s="220"/>
      <c r="H83" s="220"/>
      <c r="I83" s="45"/>
    </row>
    <row r="84" spans="6:9" x14ac:dyDescent="0.2">
      <c r="F84" s="219"/>
      <c r="G84" s="220"/>
      <c r="H84" s="220"/>
      <c r="I84" s="45"/>
    </row>
    <row r="85" spans="6:9" x14ac:dyDescent="0.2">
      <c r="F85" s="219"/>
      <c r="G85" s="220"/>
      <c r="H85" s="220"/>
      <c r="I85" s="45"/>
    </row>
    <row r="86" spans="6:9" x14ac:dyDescent="0.2">
      <c r="F86" s="219"/>
      <c r="G86" s="220"/>
      <c r="H86" s="220"/>
      <c r="I86" s="45"/>
    </row>
  </sheetData>
  <mergeCells count="4">
    <mergeCell ref="A1:B1"/>
    <mergeCell ref="A2:B2"/>
    <mergeCell ref="G2:I2"/>
    <mergeCell ref="H35:I35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rgb="FF00B0F0"/>
  </sheetPr>
  <dimension ref="A1:CZ154"/>
  <sheetViews>
    <sheetView showGridLines="0" showZeros="0" view="pageBreakPreview" zoomScaleNormal="100" zoomScaleSheetLayoutView="100" workbookViewId="0">
      <selection sqref="A1:G1"/>
    </sheetView>
  </sheetViews>
  <sheetFormatPr defaultRowHeight="12.75" x14ac:dyDescent="0.2"/>
  <cols>
    <col min="1" max="1" width="4.42578125" style="221" customWidth="1"/>
    <col min="2" max="2" width="11.5703125" style="221" customWidth="1"/>
    <col min="3" max="3" width="40.42578125" style="221" customWidth="1"/>
    <col min="4" max="4" width="5.5703125" style="221" customWidth="1"/>
    <col min="5" max="5" width="8.5703125" style="230" customWidth="1"/>
    <col min="6" max="6" width="9.85546875" style="221" customWidth="1"/>
    <col min="7" max="7" width="13.85546875" style="221" customWidth="1"/>
    <col min="8" max="11" width="9.140625" style="221"/>
    <col min="12" max="12" width="75.42578125" style="221" customWidth="1"/>
    <col min="13" max="13" width="45.28515625" style="221" customWidth="1"/>
    <col min="14" max="16384" width="9.140625" style="221"/>
  </cols>
  <sheetData>
    <row r="1" spans="1:104" ht="15.75" x14ac:dyDescent="0.25">
      <c r="A1" s="397" t="s">
        <v>80</v>
      </c>
      <c r="B1" s="397"/>
      <c r="C1" s="397"/>
      <c r="D1" s="397"/>
      <c r="E1" s="397"/>
      <c r="F1" s="397"/>
      <c r="G1" s="397"/>
    </row>
    <row r="2" spans="1:104" ht="14.25" customHeight="1" thickBot="1" x14ac:dyDescent="0.25">
      <c r="B2" s="222"/>
      <c r="C2" s="223"/>
      <c r="D2" s="223"/>
      <c r="E2" s="224"/>
      <c r="F2" s="223"/>
      <c r="G2" s="223"/>
    </row>
    <row r="3" spans="1:104" ht="13.5" thickTop="1" x14ac:dyDescent="0.2">
      <c r="A3" s="384" t="s">
        <v>3</v>
      </c>
      <c r="B3" s="385"/>
      <c r="C3" s="173" t="s">
        <v>96</v>
      </c>
      <c r="D3" s="174"/>
      <c r="E3" s="225" t="s">
        <v>81</v>
      </c>
      <c r="F3" s="226" t="str">
        <f>'04 Rek'!H1</f>
        <v>10140/04</v>
      </c>
      <c r="G3" s="227"/>
    </row>
    <row r="4" spans="1:104" ht="13.5" thickBot="1" x14ac:dyDescent="0.25">
      <c r="A4" s="398" t="s">
        <v>71</v>
      </c>
      <c r="B4" s="387"/>
      <c r="C4" s="179" t="s">
        <v>98</v>
      </c>
      <c r="D4" s="180"/>
      <c r="E4" s="399" t="str">
        <f>'04 Rek'!G2</f>
        <v>Chodník</v>
      </c>
      <c r="F4" s="400"/>
      <c r="G4" s="401"/>
    </row>
    <row r="5" spans="1:104" ht="13.5" thickTop="1" x14ac:dyDescent="0.2">
      <c r="A5" s="228"/>
      <c r="B5" s="229"/>
      <c r="C5" s="229"/>
      <c r="G5" s="231"/>
    </row>
    <row r="6" spans="1:104" x14ac:dyDescent="0.2">
      <c r="A6" s="232" t="s">
        <v>82</v>
      </c>
      <c r="B6" s="233" t="s">
        <v>83</v>
      </c>
      <c r="C6" s="233" t="s">
        <v>84</v>
      </c>
      <c r="D6" s="233" t="s">
        <v>85</v>
      </c>
      <c r="E6" s="234" t="s">
        <v>86</v>
      </c>
      <c r="F6" s="233" t="s">
        <v>87</v>
      </c>
      <c r="G6" s="235" t="s">
        <v>88</v>
      </c>
    </row>
    <row r="7" spans="1:104" x14ac:dyDescent="0.2">
      <c r="A7" s="236" t="s">
        <v>89</v>
      </c>
      <c r="B7" s="237" t="s">
        <v>482</v>
      </c>
      <c r="C7" s="238" t="s">
        <v>483</v>
      </c>
      <c r="D7" s="239"/>
      <c r="E7" s="240"/>
      <c r="F7" s="240"/>
      <c r="G7" s="241"/>
      <c r="H7" s="242"/>
      <c r="I7" s="242"/>
      <c r="O7" s="243">
        <v>1</v>
      </c>
    </row>
    <row r="8" spans="1:104" x14ac:dyDescent="0.2">
      <c r="A8" s="244">
        <v>1</v>
      </c>
      <c r="B8" s="245" t="s">
        <v>485</v>
      </c>
      <c r="C8" s="246" t="s">
        <v>486</v>
      </c>
      <c r="D8" s="247" t="s">
        <v>120</v>
      </c>
      <c r="E8" s="248">
        <v>666</v>
      </c>
      <c r="F8" s="248"/>
      <c r="G8" s="249"/>
      <c r="O8" s="243">
        <v>2</v>
      </c>
      <c r="AA8" s="221">
        <v>1</v>
      </c>
      <c r="AB8" s="221">
        <v>1</v>
      </c>
      <c r="AC8" s="221">
        <v>1</v>
      </c>
      <c r="AZ8" s="221">
        <v>1</v>
      </c>
      <c r="BA8" s="221">
        <f>IF(AZ8=1,G8,0)</f>
        <v>0</v>
      </c>
      <c r="BB8" s="221">
        <f>IF(AZ8=2,G8,0)</f>
        <v>0</v>
      </c>
      <c r="BC8" s="221">
        <f>IF(AZ8=3,G8,0)</f>
        <v>0</v>
      </c>
      <c r="BD8" s="221">
        <f>IF(AZ8=4,G8,0)</f>
        <v>0</v>
      </c>
      <c r="BE8" s="221">
        <f>IF(AZ8=5,G8,0)</f>
        <v>0</v>
      </c>
      <c r="CA8" s="250">
        <v>1</v>
      </c>
      <c r="CB8" s="250">
        <v>1</v>
      </c>
      <c r="CZ8" s="221">
        <v>0</v>
      </c>
    </row>
    <row r="9" spans="1:104" x14ac:dyDescent="0.2">
      <c r="A9" s="244">
        <v>2</v>
      </c>
      <c r="B9" s="245" t="s">
        <v>485</v>
      </c>
      <c r="C9" s="246" t="s">
        <v>486</v>
      </c>
      <c r="D9" s="247" t="s">
        <v>120</v>
      </c>
      <c r="E9" s="248">
        <v>40</v>
      </c>
      <c r="F9" s="248"/>
      <c r="G9" s="249"/>
      <c r="O9" s="243">
        <v>2</v>
      </c>
      <c r="AA9" s="221">
        <v>1</v>
      </c>
      <c r="AB9" s="221">
        <v>1</v>
      </c>
      <c r="AC9" s="221">
        <v>1</v>
      </c>
      <c r="AZ9" s="221">
        <v>1</v>
      </c>
      <c r="BA9" s="221">
        <f>IF(AZ9=1,G9,0)</f>
        <v>0</v>
      </c>
      <c r="BB9" s="221">
        <f>IF(AZ9=2,G9,0)</f>
        <v>0</v>
      </c>
      <c r="BC9" s="221">
        <f>IF(AZ9=3,G9,0)</f>
        <v>0</v>
      </c>
      <c r="BD9" s="221">
        <f>IF(AZ9=4,G9,0)</f>
        <v>0</v>
      </c>
      <c r="BE9" s="221">
        <f>IF(AZ9=5,G9,0)</f>
        <v>0</v>
      </c>
      <c r="CA9" s="250">
        <v>1</v>
      </c>
      <c r="CB9" s="250">
        <v>1</v>
      </c>
      <c r="CZ9" s="221">
        <v>0</v>
      </c>
    </row>
    <row r="10" spans="1:104" x14ac:dyDescent="0.2">
      <c r="A10" s="244">
        <v>3</v>
      </c>
      <c r="B10" s="245" t="s">
        <v>260</v>
      </c>
      <c r="C10" s="246" t="s">
        <v>261</v>
      </c>
      <c r="D10" s="247" t="s">
        <v>120</v>
      </c>
      <c r="E10" s="248">
        <v>40</v>
      </c>
      <c r="F10" s="248"/>
      <c r="G10" s="249"/>
      <c r="O10" s="243">
        <v>2</v>
      </c>
      <c r="AA10" s="221">
        <v>1</v>
      </c>
      <c r="AB10" s="221">
        <v>1</v>
      </c>
      <c r="AC10" s="221">
        <v>1</v>
      </c>
      <c r="AZ10" s="221">
        <v>1</v>
      </c>
      <c r="BA10" s="221">
        <f>IF(AZ10=1,G10,0)</f>
        <v>0</v>
      </c>
      <c r="BB10" s="221">
        <f>IF(AZ10=2,G10,0)</f>
        <v>0</v>
      </c>
      <c r="BC10" s="221">
        <f>IF(AZ10=3,G10,0)</f>
        <v>0</v>
      </c>
      <c r="BD10" s="221">
        <f>IF(AZ10=4,G10,0)</f>
        <v>0</v>
      </c>
      <c r="BE10" s="221">
        <f>IF(AZ10=5,G10,0)</f>
        <v>0</v>
      </c>
      <c r="CA10" s="250">
        <v>1</v>
      </c>
      <c r="CB10" s="250">
        <v>1</v>
      </c>
      <c r="CZ10" s="221">
        <v>0</v>
      </c>
    </row>
    <row r="11" spans="1:104" x14ac:dyDescent="0.2">
      <c r="A11" s="244">
        <v>4</v>
      </c>
      <c r="B11" s="245" t="s">
        <v>260</v>
      </c>
      <c r="C11" s="246" t="s">
        <v>261</v>
      </c>
      <c r="D11" s="247" t="s">
        <v>120</v>
      </c>
      <c r="E11" s="248">
        <v>666</v>
      </c>
      <c r="F11" s="248"/>
      <c r="G11" s="249"/>
      <c r="O11" s="243">
        <v>2</v>
      </c>
      <c r="AA11" s="221">
        <v>1</v>
      </c>
      <c r="AB11" s="221">
        <v>1</v>
      </c>
      <c r="AC11" s="221">
        <v>1</v>
      </c>
      <c r="AZ11" s="221">
        <v>1</v>
      </c>
      <c r="BA11" s="221">
        <f>IF(AZ11=1,G11,0)</f>
        <v>0</v>
      </c>
      <c r="BB11" s="221">
        <f>IF(AZ11=2,G11,0)</f>
        <v>0</v>
      </c>
      <c r="BC11" s="221">
        <f>IF(AZ11=3,G11,0)</f>
        <v>0</v>
      </c>
      <c r="BD11" s="221">
        <f>IF(AZ11=4,G11,0)</f>
        <v>0</v>
      </c>
      <c r="BE11" s="221">
        <f>IF(AZ11=5,G11,0)</f>
        <v>0</v>
      </c>
      <c r="CA11" s="250">
        <v>1</v>
      </c>
      <c r="CB11" s="250">
        <v>1</v>
      </c>
      <c r="CZ11" s="221">
        <v>0</v>
      </c>
    </row>
    <row r="12" spans="1:104" x14ac:dyDescent="0.2">
      <c r="A12" s="257"/>
      <c r="B12" s="258" t="s">
        <v>93</v>
      </c>
      <c r="C12" s="259" t="s">
        <v>484</v>
      </c>
      <c r="D12" s="260"/>
      <c r="E12" s="261"/>
      <c r="F12" s="262"/>
      <c r="G12" s="263"/>
      <c r="O12" s="243">
        <v>4</v>
      </c>
      <c r="BA12" s="264">
        <f>SUM(BA7:BA11)</f>
        <v>0</v>
      </c>
      <c r="BB12" s="264">
        <f>SUM(BB7:BB11)</f>
        <v>0</v>
      </c>
      <c r="BC12" s="264">
        <f>SUM(BC7:BC11)</f>
        <v>0</v>
      </c>
      <c r="BD12" s="264">
        <f>SUM(BD7:BD11)</f>
        <v>0</v>
      </c>
      <c r="BE12" s="264">
        <f>SUM(BE7:BE11)</f>
        <v>0</v>
      </c>
    </row>
    <row r="13" spans="1:104" x14ac:dyDescent="0.2">
      <c r="A13" s="236" t="s">
        <v>89</v>
      </c>
      <c r="B13" s="237" t="s">
        <v>487</v>
      </c>
      <c r="C13" s="238" t="s">
        <v>488</v>
      </c>
      <c r="D13" s="239"/>
      <c r="E13" s="240"/>
      <c r="F13" s="240"/>
      <c r="G13" s="241"/>
      <c r="H13" s="242"/>
      <c r="I13" s="242"/>
      <c r="O13" s="243">
        <v>1</v>
      </c>
    </row>
    <row r="14" spans="1:104" x14ac:dyDescent="0.2">
      <c r="A14" s="244">
        <v>5</v>
      </c>
      <c r="B14" s="245" t="s">
        <v>490</v>
      </c>
      <c r="C14" s="246" t="s">
        <v>491</v>
      </c>
      <c r="D14" s="247" t="s">
        <v>110</v>
      </c>
      <c r="E14" s="248">
        <v>75</v>
      </c>
      <c r="F14" s="248"/>
      <c r="G14" s="249"/>
      <c r="O14" s="243">
        <v>2</v>
      </c>
      <c r="AA14" s="221">
        <v>1</v>
      </c>
      <c r="AB14" s="221">
        <v>1</v>
      </c>
      <c r="AC14" s="221">
        <v>1</v>
      </c>
      <c r="AZ14" s="221">
        <v>1</v>
      </c>
      <c r="BA14" s="221">
        <f>IF(AZ14=1,G14,0)</f>
        <v>0</v>
      </c>
      <c r="BB14" s="221">
        <f>IF(AZ14=2,G14,0)</f>
        <v>0</v>
      </c>
      <c r="BC14" s="221">
        <f>IF(AZ14=3,G14,0)</f>
        <v>0</v>
      </c>
      <c r="BD14" s="221">
        <f>IF(AZ14=4,G14,0)</f>
        <v>0</v>
      </c>
      <c r="BE14" s="221">
        <f>IF(AZ14=5,G14,0)</f>
        <v>0</v>
      </c>
      <c r="CA14" s="250">
        <v>1</v>
      </c>
      <c r="CB14" s="250">
        <v>1</v>
      </c>
      <c r="CZ14" s="221">
        <v>0</v>
      </c>
    </row>
    <row r="15" spans="1:104" x14ac:dyDescent="0.2">
      <c r="A15" s="244">
        <v>6</v>
      </c>
      <c r="B15" s="245" t="s">
        <v>492</v>
      </c>
      <c r="C15" s="246" t="s">
        <v>493</v>
      </c>
      <c r="D15" s="247" t="s">
        <v>110</v>
      </c>
      <c r="E15" s="248">
        <v>225</v>
      </c>
      <c r="F15" s="248"/>
      <c r="G15" s="249"/>
      <c r="O15" s="243">
        <v>2</v>
      </c>
      <c r="AA15" s="221">
        <v>1</v>
      </c>
      <c r="AB15" s="221">
        <v>1</v>
      </c>
      <c r="AC15" s="221">
        <v>1</v>
      </c>
      <c r="AZ15" s="221">
        <v>1</v>
      </c>
      <c r="BA15" s="221">
        <f>IF(AZ15=1,G15,0)</f>
        <v>0</v>
      </c>
      <c r="BB15" s="221">
        <f>IF(AZ15=2,G15,0)</f>
        <v>0</v>
      </c>
      <c r="BC15" s="221">
        <f>IF(AZ15=3,G15,0)</f>
        <v>0</v>
      </c>
      <c r="BD15" s="221">
        <f>IF(AZ15=4,G15,0)</f>
        <v>0</v>
      </c>
      <c r="BE15" s="221">
        <f>IF(AZ15=5,G15,0)</f>
        <v>0</v>
      </c>
      <c r="CA15" s="250">
        <v>1</v>
      </c>
      <c r="CB15" s="250">
        <v>1</v>
      </c>
      <c r="CZ15" s="221">
        <v>0</v>
      </c>
    </row>
    <row r="16" spans="1:104" x14ac:dyDescent="0.2">
      <c r="A16" s="257"/>
      <c r="B16" s="258" t="s">
        <v>93</v>
      </c>
      <c r="C16" s="259" t="s">
        <v>489</v>
      </c>
      <c r="D16" s="260"/>
      <c r="E16" s="261"/>
      <c r="F16" s="262"/>
      <c r="G16" s="263"/>
      <c r="O16" s="243">
        <v>4</v>
      </c>
      <c r="BA16" s="264">
        <f>SUM(BA13:BA15)</f>
        <v>0</v>
      </c>
      <c r="BB16" s="264">
        <f>SUM(BB13:BB15)</f>
        <v>0</v>
      </c>
      <c r="BC16" s="264">
        <f>SUM(BC13:BC15)</f>
        <v>0</v>
      </c>
      <c r="BD16" s="264">
        <f>SUM(BD13:BD15)</f>
        <v>0</v>
      </c>
      <c r="BE16" s="264">
        <f>SUM(BE13:BE15)</f>
        <v>0</v>
      </c>
    </row>
    <row r="17" spans="1:104" x14ac:dyDescent="0.2">
      <c r="A17" s="236" t="s">
        <v>89</v>
      </c>
      <c r="B17" s="237" t="s">
        <v>175</v>
      </c>
      <c r="C17" s="238" t="s">
        <v>494</v>
      </c>
      <c r="D17" s="239"/>
      <c r="E17" s="240"/>
      <c r="F17" s="240"/>
      <c r="G17" s="241"/>
      <c r="H17" s="242"/>
      <c r="I17" s="242"/>
      <c r="O17" s="243">
        <v>1</v>
      </c>
    </row>
    <row r="18" spans="1:104" x14ac:dyDescent="0.2">
      <c r="A18" s="244">
        <v>7</v>
      </c>
      <c r="B18" s="245" t="s">
        <v>496</v>
      </c>
      <c r="C18" s="246" t="s">
        <v>497</v>
      </c>
      <c r="D18" s="247" t="s">
        <v>110</v>
      </c>
      <c r="E18" s="248">
        <v>90</v>
      </c>
      <c r="F18" s="248"/>
      <c r="G18" s="249"/>
      <c r="O18" s="243">
        <v>2</v>
      </c>
      <c r="AA18" s="221">
        <v>1</v>
      </c>
      <c r="AB18" s="221">
        <v>1</v>
      </c>
      <c r="AC18" s="221">
        <v>1</v>
      </c>
      <c r="AZ18" s="221">
        <v>1</v>
      </c>
      <c r="BA18" s="221">
        <f>IF(AZ18=1,G18,0)</f>
        <v>0</v>
      </c>
      <c r="BB18" s="221">
        <f>IF(AZ18=2,G18,0)</f>
        <v>0</v>
      </c>
      <c r="BC18" s="221">
        <f>IF(AZ18=3,G18,0)</f>
        <v>0</v>
      </c>
      <c r="BD18" s="221">
        <f>IF(AZ18=4,G18,0)</f>
        <v>0</v>
      </c>
      <c r="BE18" s="221">
        <f>IF(AZ18=5,G18,0)</f>
        <v>0</v>
      </c>
      <c r="CA18" s="250">
        <v>1</v>
      </c>
      <c r="CB18" s="250">
        <v>1</v>
      </c>
      <c r="CZ18" s="221">
        <v>0</v>
      </c>
    </row>
    <row r="19" spans="1:104" x14ac:dyDescent="0.2">
      <c r="A19" s="257"/>
      <c r="B19" s="258" t="s">
        <v>93</v>
      </c>
      <c r="C19" s="259" t="s">
        <v>495</v>
      </c>
      <c r="D19" s="260"/>
      <c r="E19" s="261"/>
      <c r="F19" s="262"/>
      <c r="G19" s="263"/>
      <c r="O19" s="243">
        <v>4</v>
      </c>
      <c r="BA19" s="264">
        <f>SUM(BA17:BA18)</f>
        <v>0</v>
      </c>
      <c r="BB19" s="264">
        <f>SUM(BB17:BB18)</f>
        <v>0</v>
      </c>
      <c r="BC19" s="264">
        <f>SUM(BC17:BC18)</f>
        <v>0</v>
      </c>
      <c r="BD19" s="264">
        <f>SUM(BD17:BD18)</f>
        <v>0</v>
      </c>
      <c r="BE19" s="264">
        <f>SUM(BE17:BE18)</f>
        <v>0</v>
      </c>
    </row>
    <row r="20" spans="1:104" x14ac:dyDescent="0.2">
      <c r="A20" s="236" t="s">
        <v>89</v>
      </c>
      <c r="B20" s="237" t="s">
        <v>498</v>
      </c>
      <c r="C20" s="238" t="s">
        <v>499</v>
      </c>
      <c r="D20" s="239"/>
      <c r="E20" s="240"/>
      <c r="F20" s="240"/>
      <c r="G20" s="241"/>
      <c r="H20" s="242"/>
      <c r="I20" s="242"/>
      <c r="O20" s="243">
        <v>1</v>
      </c>
    </row>
    <row r="21" spans="1:104" x14ac:dyDescent="0.2">
      <c r="A21" s="244">
        <v>8</v>
      </c>
      <c r="B21" s="245" t="s">
        <v>501</v>
      </c>
      <c r="C21" s="246" t="s">
        <v>502</v>
      </c>
      <c r="D21" s="247" t="s">
        <v>110</v>
      </c>
      <c r="E21" s="248">
        <v>315</v>
      </c>
      <c r="F21" s="248"/>
      <c r="G21" s="249"/>
      <c r="O21" s="243">
        <v>2</v>
      </c>
      <c r="AA21" s="221">
        <v>1</v>
      </c>
      <c r="AB21" s="221">
        <v>1</v>
      </c>
      <c r="AC21" s="221">
        <v>1</v>
      </c>
      <c r="AZ21" s="221">
        <v>1</v>
      </c>
      <c r="BA21" s="221">
        <f>IF(AZ21=1,G21,0)</f>
        <v>0</v>
      </c>
      <c r="BB21" s="221">
        <f>IF(AZ21=2,G21,0)</f>
        <v>0</v>
      </c>
      <c r="BC21" s="221">
        <f>IF(AZ21=3,G21,0)</f>
        <v>0</v>
      </c>
      <c r="BD21" s="221">
        <f>IF(AZ21=4,G21,0)</f>
        <v>0</v>
      </c>
      <c r="BE21" s="221">
        <f>IF(AZ21=5,G21,0)</f>
        <v>0</v>
      </c>
      <c r="CA21" s="250">
        <v>1</v>
      </c>
      <c r="CB21" s="250">
        <v>1</v>
      </c>
      <c r="CZ21" s="221">
        <v>0</v>
      </c>
    </row>
    <row r="22" spans="1:104" x14ac:dyDescent="0.2">
      <c r="A22" s="244">
        <v>9</v>
      </c>
      <c r="B22" s="245" t="s">
        <v>503</v>
      </c>
      <c r="C22" s="246" t="s">
        <v>504</v>
      </c>
      <c r="D22" s="247" t="s">
        <v>110</v>
      </c>
      <c r="E22" s="248">
        <v>16.8</v>
      </c>
      <c r="F22" s="248"/>
      <c r="G22" s="249"/>
      <c r="O22" s="243">
        <v>2</v>
      </c>
      <c r="AA22" s="221">
        <v>1</v>
      </c>
      <c r="AB22" s="221">
        <v>1</v>
      </c>
      <c r="AC22" s="221">
        <v>1</v>
      </c>
      <c r="AZ22" s="221">
        <v>1</v>
      </c>
      <c r="BA22" s="221">
        <f>IF(AZ22=1,G22,0)</f>
        <v>0</v>
      </c>
      <c r="BB22" s="221">
        <f>IF(AZ22=2,G22,0)</f>
        <v>0</v>
      </c>
      <c r="BC22" s="221">
        <f>IF(AZ22=3,G22,0)</f>
        <v>0</v>
      </c>
      <c r="BD22" s="221">
        <f>IF(AZ22=4,G22,0)</f>
        <v>0</v>
      </c>
      <c r="BE22" s="221">
        <f>IF(AZ22=5,G22,0)</f>
        <v>0</v>
      </c>
      <c r="CA22" s="250">
        <v>1</v>
      </c>
      <c r="CB22" s="250">
        <v>1</v>
      </c>
      <c r="CZ22" s="221">
        <v>0</v>
      </c>
    </row>
    <row r="23" spans="1:104" x14ac:dyDescent="0.2">
      <c r="A23" s="244">
        <v>10</v>
      </c>
      <c r="B23" s="245" t="s">
        <v>503</v>
      </c>
      <c r="C23" s="246" t="s">
        <v>504</v>
      </c>
      <c r="D23" s="247" t="s">
        <v>110</v>
      </c>
      <c r="E23" s="248">
        <v>339.62</v>
      </c>
      <c r="F23" s="248"/>
      <c r="G23" s="249"/>
      <c r="O23" s="243">
        <v>2</v>
      </c>
      <c r="AA23" s="221">
        <v>1</v>
      </c>
      <c r="AB23" s="221">
        <v>1</v>
      </c>
      <c r="AC23" s="221">
        <v>1</v>
      </c>
      <c r="AZ23" s="221">
        <v>1</v>
      </c>
      <c r="BA23" s="221">
        <f>IF(AZ23=1,G23,0)</f>
        <v>0</v>
      </c>
      <c r="BB23" s="221">
        <f>IF(AZ23=2,G23,0)</f>
        <v>0</v>
      </c>
      <c r="BC23" s="221">
        <f>IF(AZ23=3,G23,0)</f>
        <v>0</v>
      </c>
      <c r="BD23" s="221">
        <f>IF(AZ23=4,G23,0)</f>
        <v>0</v>
      </c>
      <c r="BE23" s="221">
        <f>IF(AZ23=5,G23,0)</f>
        <v>0</v>
      </c>
      <c r="CA23" s="250">
        <v>1</v>
      </c>
      <c r="CB23" s="250">
        <v>1</v>
      </c>
      <c r="CZ23" s="221">
        <v>0</v>
      </c>
    </row>
    <row r="24" spans="1:104" x14ac:dyDescent="0.2">
      <c r="A24" s="257"/>
      <c r="B24" s="258" t="s">
        <v>93</v>
      </c>
      <c r="C24" s="259" t="s">
        <v>500</v>
      </c>
      <c r="D24" s="260"/>
      <c r="E24" s="261"/>
      <c r="F24" s="262"/>
      <c r="G24" s="263"/>
      <c r="O24" s="243">
        <v>4</v>
      </c>
      <c r="BA24" s="264">
        <f>SUM(BA20:BA23)</f>
        <v>0</v>
      </c>
      <c r="BB24" s="264">
        <f>SUM(BB20:BB23)</f>
        <v>0</v>
      </c>
      <c r="BC24" s="264">
        <f>SUM(BC20:BC23)</f>
        <v>0</v>
      </c>
      <c r="BD24" s="264">
        <f>SUM(BD20:BD23)</f>
        <v>0</v>
      </c>
      <c r="BE24" s="264">
        <f>SUM(BE20:BE23)</f>
        <v>0</v>
      </c>
    </row>
    <row r="25" spans="1:104" x14ac:dyDescent="0.2">
      <c r="A25" s="236" t="s">
        <v>89</v>
      </c>
      <c r="B25" s="237" t="s">
        <v>505</v>
      </c>
      <c r="C25" s="238" t="s">
        <v>506</v>
      </c>
      <c r="D25" s="239"/>
      <c r="E25" s="240"/>
      <c r="F25" s="240"/>
      <c r="G25" s="241"/>
      <c r="H25" s="242"/>
      <c r="I25" s="242"/>
      <c r="O25" s="243">
        <v>1</v>
      </c>
    </row>
    <row r="26" spans="1:104" x14ac:dyDescent="0.2">
      <c r="A26" s="244">
        <v>11</v>
      </c>
      <c r="B26" s="245" t="s">
        <v>508</v>
      </c>
      <c r="C26" s="246" t="s">
        <v>509</v>
      </c>
      <c r="D26" s="247" t="s">
        <v>110</v>
      </c>
      <c r="E26" s="248">
        <v>100</v>
      </c>
      <c r="F26" s="248"/>
      <c r="G26" s="249"/>
      <c r="O26" s="243">
        <v>2</v>
      </c>
      <c r="AA26" s="221">
        <v>1</v>
      </c>
      <c r="AB26" s="221">
        <v>1</v>
      </c>
      <c r="AC26" s="221">
        <v>1</v>
      </c>
      <c r="AZ26" s="221">
        <v>1</v>
      </c>
      <c r="BA26" s="221">
        <f>IF(AZ26=1,G26,0)</f>
        <v>0</v>
      </c>
      <c r="BB26" s="221">
        <f>IF(AZ26=2,G26,0)</f>
        <v>0</v>
      </c>
      <c r="BC26" s="221">
        <f>IF(AZ26=3,G26,0)</f>
        <v>0</v>
      </c>
      <c r="BD26" s="221">
        <f>IF(AZ26=4,G26,0)</f>
        <v>0</v>
      </c>
      <c r="BE26" s="221">
        <f>IF(AZ26=5,G26,0)</f>
        <v>0</v>
      </c>
      <c r="CA26" s="250">
        <v>1</v>
      </c>
      <c r="CB26" s="250">
        <v>1</v>
      </c>
      <c r="CZ26" s="221">
        <v>0</v>
      </c>
    </row>
    <row r="27" spans="1:104" x14ac:dyDescent="0.2">
      <c r="A27" s="244">
        <v>12</v>
      </c>
      <c r="B27" s="245" t="s">
        <v>508</v>
      </c>
      <c r="C27" s="246" t="s">
        <v>509</v>
      </c>
      <c r="D27" s="247" t="s">
        <v>110</v>
      </c>
      <c r="E27" s="248">
        <v>16.8</v>
      </c>
      <c r="F27" s="248"/>
      <c r="G27" s="249"/>
      <c r="O27" s="243">
        <v>2</v>
      </c>
      <c r="AA27" s="221">
        <v>1</v>
      </c>
      <c r="AB27" s="221">
        <v>1</v>
      </c>
      <c r="AC27" s="221">
        <v>1</v>
      </c>
      <c r="AZ27" s="221">
        <v>1</v>
      </c>
      <c r="BA27" s="221">
        <f>IF(AZ27=1,G27,0)</f>
        <v>0</v>
      </c>
      <c r="BB27" s="221">
        <f>IF(AZ27=2,G27,0)</f>
        <v>0</v>
      </c>
      <c r="BC27" s="221">
        <f>IF(AZ27=3,G27,0)</f>
        <v>0</v>
      </c>
      <c r="BD27" s="221">
        <f>IF(AZ27=4,G27,0)</f>
        <v>0</v>
      </c>
      <c r="BE27" s="221">
        <f>IF(AZ27=5,G27,0)</f>
        <v>0</v>
      </c>
      <c r="CA27" s="250">
        <v>1</v>
      </c>
      <c r="CB27" s="250">
        <v>1</v>
      </c>
      <c r="CZ27" s="221">
        <v>0</v>
      </c>
    </row>
    <row r="28" spans="1:104" x14ac:dyDescent="0.2">
      <c r="A28" s="244">
        <v>13</v>
      </c>
      <c r="B28" s="245" t="s">
        <v>508</v>
      </c>
      <c r="C28" s="246" t="s">
        <v>509</v>
      </c>
      <c r="D28" s="247" t="s">
        <v>110</v>
      </c>
      <c r="E28" s="248">
        <v>246.99</v>
      </c>
      <c r="F28" s="248"/>
      <c r="G28" s="249"/>
      <c r="O28" s="243">
        <v>2</v>
      </c>
      <c r="AA28" s="221">
        <v>1</v>
      </c>
      <c r="AB28" s="221">
        <v>1</v>
      </c>
      <c r="AC28" s="221">
        <v>1</v>
      </c>
      <c r="AZ28" s="221">
        <v>1</v>
      </c>
      <c r="BA28" s="221">
        <f>IF(AZ28=1,G28,0)</f>
        <v>0</v>
      </c>
      <c r="BB28" s="221">
        <f>IF(AZ28=2,G28,0)</f>
        <v>0</v>
      </c>
      <c r="BC28" s="221">
        <f>IF(AZ28=3,G28,0)</f>
        <v>0</v>
      </c>
      <c r="BD28" s="221">
        <f>IF(AZ28=4,G28,0)</f>
        <v>0</v>
      </c>
      <c r="BE28" s="221">
        <f>IF(AZ28=5,G28,0)</f>
        <v>0</v>
      </c>
      <c r="CA28" s="250">
        <v>1</v>
      </c>
      <c r="CB28" s="250">
        <v>1</v>
      </c>
      <c r="CZ28" s="221">
        <v>0</v>
      </c>
    </row>
    <row r="29" spans="1:104" x14ac:dyDescent="0.2">
      <c r="A29" s="244">
        <v>14</v>
      </c>
      <c r="B29" s="245" t="s">
        <v>508</v>
      </c>
      <c r="C29" s="246" t="s">
        <v>509</v>
      </c>
      <c r="D29" s="247" t="s">
        <v>110</v>
      </c>
      <c r="E29" s="248">
        <v>315</v>
      </c>
      <c r="F29" s="248"/>
      <c r="G29" s="249"/>
      <c r="O29" s="243">
        <v>2</v>
      </c>
      <c r="AA29" s="221">
        <v>1</v>
      </c>
      <c r="AB29" s="221">
        <v>1</v>
      </c>
      <c r="AC29" s="221">
        <v>1</v>
      </c>
      <c r="AZ29" s="221">
        <v>1</v>
      </c>
      <c r="BA29" s="221">
        <f>IF(AZ29=1,G29,0)</f>
        <v>0</v>
      </c>
      <c r="BB29" s="221">
        <f>IF(AZ29=2,G29,0)</f>
        <v>0</v>
      </c>
      <c r="BC29" s="221">
        <f>IF(AZ29=3,G29,0)</f>
        <v>0</v>
      </c>
      <c r="BD29" s="221">
        <f>IF(AZ29=4,G29,0)</f>
        <v>0</v>
      </c>
      <c r="BE29" s="221">
        <f>IF(AZ29=5,G29,0)</f>
        <v>0</v>
      </c>
      <c r="CA29" s="250">
        <v>1</v>
      </c>
      <c r="CB29" s="250">
        <v>1</v>
      </c>
      <c r="CZ29" s="221">
        <v>0</v>
      </c>
    </row>
    <row r="30" spans="1:104" x14ac:dyDescent="0.2">
      <c r="A30" s="257"/>
      <c r="B30" s="258" t="s">
        <v>93</v>
      </c>
      <c r="C30" s="259" t="s">
        <v>507</v>
      </c>
      <c r="D30" s="260"/>
      <c r="E30" s="261"/>
      <c r="F30" s="262"/>
      <c r="G30" s="263"/>
      <c r="O30" s="243">
        <v>4</v>
      </c>
      <c r="BA30" s="264">
        <f>SUM(BA25:BA29)</f>
        <v>0</v>
      </c>
      <c r="BB30" s="264">
        <f>SUM(BB25:BB29)</f>
        <v>0</v>
      </c>
      <c r="BC30" s="264">
        <f>SUM(BC25:BC29)</f>
        <v>0</v>
      </c>
      <c r="BD30" s="264">
        <f>SUM(BD25:BD29)</f>
        <v>0</v>
      </c>
      <c r="BE30" s="264">
        <f>SUM(BE25:BE29)</f>
        <v>0</v>
      </c>
    </row>
    <row r="31" spans="1:104" x14ac:dyDescent="0.2">
      <c r="A31" s="236" t="s">
        <v>89</v>
      </c>
      <c r="B31" s="237" t="s">
        <v>510</v>
      </c>
      <c r="C31" s="238" t="s">
        <v>511</v>
      </c>
      <c r="D31" s="239"/>
      <c r="E31" s="240"/>
      <c r="F31" s="240"/>
      <c r="G31" s="241"/>
      <c r="H31" s="242"/>
      <c r="I31" s="242"/>
      <c r="O31" s="243">
        <v>1</v>
      </c>
    </row>
    <row r="32" spans="1:104" x14ac:dyDescent="0.2">
      <c r="A32" s="244">
        <v>15</v>
      </c>
      <c r="B32" s="245" t="s">
        <v>513</v>
      </c>
      <c r="C32" s="246" t="s">
        <v>514</v>
      </c>
      <c r="D32" s="247" t="s">
        <v>120</v>
      </c>
      <c r="E32" s="248">
        <v>768</v>
      </c>
      <c r="F32" s="248"/>
      <c r="G32" s="249"/>
      <c r="O32" s="243">
        <v>2</v>
      </c>
      <c r="AA32" s="221">
        <v>1</v>
      </c>
      <c r="AB32" s="221">
        <v>0</v>
      </c>
      <c r="AC32" s="221">
        <v>0</v>
      </c>
      <c r="AZ32" s="221">
        <v>1</v>
      </c>
      <c r="BA32" s="221">
        <f>IF(AZ32=1,G32,0)</f>
        <v>0</v>
      </c>
      <c r="BB32" s="221">
        <f>IF(AZ32=2,G32,0)</f>
        <v>0</v>
      </c>
      <c r="BC32" s="221">
        <f>IF(AZ32=3,G32,0)</f>
        <v>0</v>
      </c>
      <c r="BD32" s="221">
        <f>IF(AZ32=4,G32,0)</f>
        <v>0</v>
      </c>
      <c r="BE32" s="221">
        <f>IF(AZ32=5,G32,0)</f>
        <v>0</v>
      </c>
      <c r="CA32" s="250">
        <v>1</v>
      </c>
      <c r="CB32" s="250">
        <v>0</v>
      </c>
      <c r="CZ32" s="221">
        <v>0</v>
      </c>
    </row>
    <row r="33" spans="1:104" x14ac:dyDescent="0.2">
      <c r="A33" s="244">
        <v>16</v>
      </c>
      <c r="B33" s="245" t="s">
        <v>515</v>
      </c>
      <c r="C33" s="246" t="s">
        <v>516</v>
      </c>
      <c r="D33" s="247" t="s">
        <v>120</v>
      </c>
      <c r="E33" s="248">
        <v>1000</v>
      </c>
      <c r="F33" s="248"/>
      <c r="G33" s="249"/>
      <c r="O33" s="243">
        <v>2</v>
      </c>
      <c r="AA33" s="221">
        <v>1</v>
      </c>
      <c r="AB33" s="221">
        <v>1</v>
      </c>
      <c r="AC33" s="221">
        <v>1</v>
      </c>
      <c r="AZ33" s="221">
        <v>1</v>
      </c>
      <c r="BA33" s="221">
        <f>IF(AZ33=1,G33,0)</f>
        <v>0</v>
      </c>
      <c r="BB33" s="221">
        <f>IF(AZ33=2,G33,0)</f>
        <v>0</v>
      </c>
      <c r="BC33" s="221">
        <f>IF(AZ33=3,G33,0)</f>
        <v>0</v>
      </c>
      <c r="BD33" s="221">
        <f>IF(AZ33=4,G33,0)</f>
        <v>0</v>
      </c>
      <c r="BE33" s="221">
        <f>IF(AZ33=5,G33,0)</f>
        <v>0</v>
      </c>
      <c r="CA33" s="250">
        <v>1</v>
      </c>
      <c r="CB33" s="250">
        <v>1</v>
      </c>
      <c r="CZ33" s="221">
        <v>0</v>
      </c>
    </row>
    <row r="34" spans="1:104" x14ac:dyDescent="0.2">
      <c r="A34" s="244">
        <v>17</v>
      </c>
      <c r="B34" s="245" t="s">
        <v>517</v>
      </c>
      <c r="C34" s="246" t="s">
        <v>518</v>
      </c>
      <c r="D34" s="247" t="s">
        <v>120</v>
      </c>
      <c r="E34" s="248">
        <v>768</v>
      </c>
      <c r="F34" s="248"/>
      <c r="G34" s="249"/>
      <c r="O34" s="243">
        <v>2</v>
      </c>
      <c r="AA34" s="221">
        <v>1</v>
      </c>
      <c r="AB34" s="221">
        <v>1</v>
      </c>
      <c r="AC34" s="221">
        <v>1</v>
      </c>
      <c r="AZ34" s="221">
        <v>1</v>
      </c>
      <c r="BA34" s="221">
        <f>IF(AZ34=1,G34,0)</f>
        <v>0</v>
      </c>
      <c r="BB34" s="221">
        <f>IF(AZ34=2,G34,0)</f>
        <v>0</v>
      </c>
      <c r="BC34" s="221">
        <f>IF(AZ34=3,G34,0)</f>
        <v>0</v>
      </c>
      <c r="BD34" s="221">
        <f>IF(AZ34=4,G34,0)</f>
        <v>0</v>
      </c>
      <c r="BE34" s="221">
        <f>IF(AZ34=5,G34,0)</f>
        <v>0</v>
      </c>
      <c r="CA34" s="250">
        <v>1</v>
      </c>
      <c r="CB34" s="250">
        <v>1</v>
      </c>
      <c r="CZ34" s="221">
        <v>0</v>
      </c>
    </row>
    <row r="35" spans="1:104" x14ac:dyDescent="0.2">
      <c r="A35" s="244">
        <v>18</v>
      </c>
      <c r="B35" s="245" t="s">
        <v>519</v>
      </c>
      <c r="C35" s="246" t="s">
        <v>520</v>
      </c>
      <c r="D35" s="247" t="s">
        <v>521</v>
      </c>
      <c r="E35" s="248">
        <v>38.4</v>
      </c>
      <c r="F35" s="248"/>
      <c r="G35" s="249"/>
      <c r="O35" s="243">
        <v>2</v>
      </c>
      <c r="AA35" s="221">
        <v>3</v>
      </c>
      <c r="AB35" s="221">
        <v>1</v>
      </c>
      <c r="AC35" s="221">
        <v>572400</v>
      </c>
      <c r="AZ35" s="221">
        <v>1</v>
      </c>
      <c r="BA35" s="221">
        <f>IF(AZ35=1,G35,0)</f>
        <v>0</v>
      </c>
      <c r="BB35" s="221">
        <f>IF(AZ35=2,G35,0)</f>
        <v>0</v>
      </c>
      <c r="BC35" s="221">
        <f>IF(AZ35=3,G35,0)</f>
        <v>0</v>
      </c>
      <c r="BD35" s="221">
        <f>IF(AZ35=4,G35,0)</f>
        <v>0</v>
      </c>
      <c r="BE35" s="221">
        <f>IF(AZ35=5,G35,0)</f>
        <v>0</v>
      </c>
      <c r="CA35" s="250">
        <v>3</v>
      </c>
      <c r="CB35" s="250">
        <v>1</v>
      </c>
      <c r="CZ35" s="221">
        <v>9.9999999999944599E-4</v>
      </c>
    </row>
    <row r="36" spans="1:104" x14ac:dyDescent="0.2">
      <c r="A36" s="251"/>
      <c r="B36" s="253"/>
      <c r="C36" s="393" t="s">
        <v>522</v>
      </c>
      <c r="D36" s="394"/>
      <c r="E36" s="254">
        <v>38.4</v>
      </c>
      <c r="F36" s="255"/>
      <c r="G36" s="256"/>
      <c r="M36" s="252" t="s">
        <v>522</v>
      </c>
      <c r="O36" s="243"/>
    </row>
    <row r="37" spans="1:104" x14ac:dyDescent="0.2">
      <c r="A37" s="257"/>
      <c r="B37" s="258" t="s">
        <v>93</v>
      </c>
      <c r="C37" s="259" t="s">
        <v>512</v>
      </c>
      <c r="D37" s="260"/>
      <c r="E37" s="261"/>
      <c r="F37" s="262"/>
      <c r="G37" s="263"/>
      <c r="O37" s="243">
        <v>4</v>
      </c>
      <c r="BA37" s="264">
        <f>SUM(BA31:BA36)</f>
        <v>0</v>
      </c>
      <c r="BB37" s="264">
        <f>SUM(BB31:BB36)</f>
        <v>0</v>
      </c>
      <c r="BC37" s="264">
        <f>SUM(BC31:BC36)</f>
        <v>0</v>
      </c>
      <c r="BD37" s="264">
        <f>SUM(BD31:BD36)</f>
        <v>0</v>
      </c>
      <c r="BE37" s="264">
        <f>SUM(BE31:BE36)</f>
        <v>0</v>
      </c>
    </row>
    <row r="38" spans="1:104" x14ac:dyDescent="0.2">
      <c r="A38" s="236" t="s">
        <v>89</v>
      </c>
      <c r="B38" s="237" t="s">
        <v>523</v>
      </c>
      <c r="C38" s="238" t="s">
        <v>524</v>
      </c>
      <c r="D38" s="239"/>
      <c r="E38" s="240"/>
      <c r="F38" s="240"/>
      <c r="G38" s="241"/>
      <c r="H38" s="242"/>
      <c r="I38" s="242"/>
      <c r="O38" s="243">
        <v>1</v>
      </c>
    </row>
    <row r="39" spans="1:104" x14ac:dyDescent="0.2">
      <c r="A39" s="244">
        <v>19</v>
      </c>
      <c r="B39" s="245" t="s">
        <v>526</v>
      </c>
      <c r="C39" s="246" t="s">
        <v>527</v>
      </c>
      <c r="D39" s="247" t="s">
        <v>110</v>
      </c>
      <c r="E39" s="248">
        <v>45</v>
      </c>
      <c r="F39" s="248"/>
      <c r="G39" s="249"/>
      <c r="O39" s="243">
        <v>2</v>
      </c>
      <c r="AA39" s="221">
        <v>1</v>
      </c>
      <c r="AB39" s="221">
        <v>1</v>
      </c>
      <c r="AC39" s="221">
        <v>1</v>
      </c>
      <c r="AZ39" s="221">
        <v>1</v>
      </c>
      <c r="BA39" s="221">
        <f>IF(AZ39=1,G39,0)</f>
        <v>0</v>
      </c>
      <c r="BB39" s="221">
        <f>IF(AZ39=2,G39,0)</f>
        <v>0</v>
      </c>
      <c r="BC39" s="221">
        <f>IF(AZ39=3,G39,0)</f>
        <v>0</v>
      </c>
      <c r="BD39" s="221">
        <f>IF(AZ39=4,G39,0)</f>
        <v>0</v>
      </c>
      <c r="BE39" s="221">
        <f>IF(AZ39=5,G39,0)</f>
        <v>0</v>
      </c>
      <c r="CA39" s="250">
        <v>1</v>
      </c>
      <c r="CB39" s="250">
        <v>1</v>
      </c>
      <c r="CZ39" s="221">
        <v>1.92050000000017</v>
      </c>
    </row>
    <row r="40" spans="1:104" x14ac:dyDescent="0.2">
      <c r="A40" s="244">
        <v>20</v>
      </c>
      <c r="B40" s="245" t="s">
        <v>528</v>
      </c>
      <c r="C40" s="246" t="s">
        <v>529</v>
      </c>
      <c r="D40" s="247" t="s">
        <v>147</v>
      </c>
      <c r="E40" s="248">
        <v>500</v>
      </c>
      <c r="F40" s="248"/>
      <c r="G40" s="249"/>
      <c r="O40" s="243">
        <v>2</v>
      </c>
      <c r="AA40" s="221">
        <v>1</v>
      </c>
      <c r="AB40" s="221">
        <v>1</v>
      </c>
      <c r="AC40" s="221">
        <v>1</v>
      </c>
      <c r="AZ40" s="221">
        <v>1</v>
      </c>
      <c r="BA40" s="221">
        <f>IF(AZ40=1,G40,0)</f>
        <v>0</v>
      </c>
      <c r="BB40" s="221">
        <f>IF(AZ40=2,G40,0)</f>
        <v>0</v>
      </c>
      <c r="BC40" s="221">
        <f>IF(AZ40=3,G40,0)</f>
        <v>0</v>
      </c>
      <c r="BD40" s="221">
        <f>IF(AZ40=4,G40,0)</f>
        <v>0</v>
      </c>
      <c r="BE40" s="221">
        <f>IF(AZ40=5,G40,0)</f>
        <v>0</v>
      </c>
      <c r="CA40" s="250">
        <v>1</v>
      </c>
      <c r="CB40" s="250">
        <v>1</v>
      </c>
      <c r="CZ40" s="221">
        <v>7.7700000000007199E-3</v>
      </c>
    </row>
    <row r="41" spans="1:104" x14ac:dyDescent="0.2">
      <c r="A41" s="257"/>
      <c r="B41" s="258" t="s">
        <v>93</v>
      </c>
      <c r="C41" s="259" t="s">
        <v>525</v>
      </c>
      <c r="D41" s="260"/>
      <c r="E41" s="261"/>
      <c r="F41" s="262"/>
      <c r="G41" s="263"/>
      <c r="O41" s="243">
        <v>4</v>
      </c>
      <c r="BA41" s="264">
        <f>SUM(BA38:BA40)</f>
        <v>0</v>
      </c>
      <c r="BB41" s="264">
        <f>SUM(BB38:BB40)</f>
        <v>0</v>
      </c>
      <c r="BC41" s="264">
        <f>SUM(BC38:BC40)</f>
        <v>0</v>
      </c>
      <c r="BD41" s="264">
        <f>SUM(BD38:BD40)</f>
        <v>0</v>
      </c>
      <c r="BE41" s="264">
        <f>SUM(BE38:BE40)</f>
        <v>0</v>
      </c>
    </row>
    <row r="42" spans="1:104" x14ac:dyDescent="0.2">
      <c r="A42" s="236" t="s">
        <v>89</v>
      </c>
      <c r="B42" s="237" t="s">
        <v>530</v>
      </c>
      <c r="C42" s="238" t="s">
        <v>531</v>
      </c>
      <c r="D42" s="239"/>
      <c r="E42" s="240"/>
      <c r="F42" s="240"/>
      <c r="G42" s="241"/>
      <c r="H42" s="242"/>
      <c r="I42" s="242"/>
      <c r="O42" s="243">
        <v>1</v>
      </c>
    </row>
    <row r="43" spans="1:104" x14ac:dyDescent="0.2">
      <c r="A43" s="244">
        <v>21</v>
      </c>
      <c r="B43" s="245" t="s">
        <v>533</v>
      </c>
      <c r="C43" s="246" t="s">
        <v>534</v>
      </c>
      <c r="D43" s="247" t="s">
        <v>183</v>
      </c>
      <c r="E43" s="248">
        <v>17</v>
      </c>
      <c r="F43" s="248"/>
      <c r="G43" s="249"/>
      <c r="O43" s="243">
        <v>2</v>
      </c>
      <c r="AA43" s="221">
        <v>1</v>
      </c>
      <c r="AB43" s="221">
        <v>1</v>
      </c>
      <c r="AC43" s="221">
        <v>1</v>
      </c>
      <c r="AZ43" s="221">
        <v>1</v>
      </c>
      <c r="BA43" s="221">
        <f>IF(AZ43=1,G43,0)</f>
        <v>0</v>
      </c>
      <c r="BB43" s="221">
        <f>IF(AZ43=2,G43,0)</f>
        <v>0</v>
      </c>
      <c r="BC43" s="221">
        <f>IF(AZ43=3,G43,0)</f>
        <v>0</v>
      </c>
      <c r="BD43" s="221">
        <f>IF(AZ43=4,G43,0)</f>
        <v>0</v>
      </c>
      <c r="BE43" s="221">
        <f>IF(AZ43=5,G43,0)</f>
        <v>0</v>
      </c>
      <c r="CA43" s="250">
        <v>1</v>
      </c>
      <c r="CB43" s="250">
        <v>1</v>
      </c>
      <c r="CZ43" s="221">
        <v>9.0820000000007894E-2</v>
      </c>
    </row>
    <row r="44" spans="1:104" x14ac:dyDescent="0.2">
      <c r="A44" s="257"/>
      <c r="B44" s="258" t="s">
        <v>93</v>
      </c>
      <c r="C44" s="259" t="s">
        <v>532</v>
      </c>
      <c r="D44" s="260"/>
      <c r="E44" s="261"/>
      <c r="F44" s="262"/>
      <c r="G44" s="263"/>
      <c r="O44" s="243">
        <v>4</v>
      </c>
      <c r="BA44" s="264">
        <f>SUM(BA42:BA43)</f>
        <v>0</v>
      </c>
      <c r="BB44" s="264">
        <f>SUM(BB42:BB43)</f>
        <v>0</v>
      </c>
      <c r="BC44" s="264">
        <f>SUM(BC42:BC43)</f>
        <v>0</v>
      </c>
      <c r="BD44" s="264">
        <f>SUM(BD42:BD43)</f>
        <v>0</v>
      </c>
      <c r="BE44" s="264">
        <f>SUM(BE42:BE43)</f>
        <v>0</v>
      </c>
    </row>
    <row r="45" spans="1:104" x14ac:dyDescent="0.2">
      <c r="A45" s="236" t="s">
        <v>89</v>
      </c>
      <c r="B45" s="237" t="s">
        <v>535</v>
      </c>
      <c r="C45" s="238" t="s">
        <v>536</v>
      </c>
      <c r="D45" s="239"/>
      <c r="E45" s="240"/>
      <c r="F45" s="240"/>
      <c r="G45" s="241"/>
      <c r="H45" s="242"/>
      <c r="I45" s="242"/>
      <c r="O45" s="243">
        <v>1</v>
      </c>
    </row>
    <row r="46" spans="1:104" x14ac:dyDescent="0.2">
      <c r="A46" s="244">
        <v>22</v>
      </c>
      <c r="B46" s="245" t="s">
        <v>538</v>
      </c>
      <c r="C46" s="246" t="s">
        <v>539</v>
      </c>
      <c r="D46" s="247" t="s">
        <v>120</v>
      </c>
      <c r="E46" s="248">
        <v>666</v>
      </c>
      <c r="F46" s="248"/>
      <c r="G46" s="249"/>
      <c r="O46" s="243">
        <v>2</v>
      </c>
      <c r="AA46" s="221">
        <v>1</v>
      </c>
      <c r="AB46" s="221">
        <v>1</v>
      </c>
      <c r="AC46" s="221">
        <v>1</v>
      </c>
      <c r="AZ46" s="221">
        <v>1</v>
      </c>
      <c r="BA46" s="221">
        <f t="shared" ref="BA46:BA51" si="0">IF(AZ46=1,G46,0)</f>
        <v>0</v>
      </c>
      <c r="BB46" s="221">
        <f t="shared" ref="BB46:BB51" si="1">IF(AZ46=2,G46,0)</f>
        <v>0</v>
      </c>
      <c r="BC46" s="221">
        <f t="shared" ref="BC46:BC51" si="2">IF(AZ46=3,G46,0)</f>
        <v>0</v>
      </c>
      <c r="BD46" s="221">
        <f t="shared" ref="BD46:BD51" si="3">IF(AZ46=4,G46,0)</f>
        <v>0</v>
      </c>
      <c r="BE46" s="221">
        <f t="shared" ref="BE46:BE51" si="4">IF(AZ46=5,G46,0)</f>
        <v>0</v>
      </c>
      <c r="CA46" s="250">
        <v>1</v>
      </c>
      <c r="CB46" s="250">
        <v>1</v>
      </c>
      <c r="CZ46" s="221">
        <v>0.116369999999961</v>
      </c>
    </row>
    <row r="47" spans="1:104" x14ac:dyDescent="0.2">
      <c r="A47" s="244">
        <v>23</v>
      </c>
      <c r="B47" s="245" t="s">
        <v>540</v>
      </c>
      <c r="C47" s="246" t="s">
        <v>541</v>
      </c>
      <c r="D47" s="247" t="s">
        <v>120</v>
      </c>
      <c r="E47" s="248">
        <v>150</v>
      </c>
      <c r="F47" s="248"/>
      <c r="G47" s="249"/>
      <c r="O47" s="243">
        <v>2</v>
      </c>
      <c r="AA47" s="221">
        <v>1</v>
      </c>
      <c r="AB47" s="221">
        <v>1</v>
      </c>
      <c r="AC47" s="221">
        <v>1</v>
      </c>
      <c r="AZ47" s="221">
        <v>1</v>
      </c>
      <c r="BA47" s="221">
        <f t="shared" si="0"/>
        <v>0</v>
      </c>
      <c r="BB47" s="221">
        <f t="shared" si="1"/>
        <v>0</v>
      </c>
      <c r="BC47" s="221">
        <f t="shared" si="2"/>
        <v>0</v>
      </c>
      <c r="BD47" s="221">
        <f t="shared" si="3"/>
        <v>0</v>
      </c>
      <c r="BE47" s="221">
        <f t="shared" si="4"/>
        <v>0</v>
      </c>
      <c r="CA47" s="250">
        <v>1</v>
      </c>
      <c r="CB47" s="250">
        <v>1</v>
      </c>
      <c r="CZ47" s="221">
        <v>0.27993999999989699</v>
      </c>
    </row>
    <row r="48" spans="1:104" x14ac:dyDescent="0.2">
      <c r="A48" s="244">
        <v>24</v>
      </c>
      <c r="B48" s="245" t="s">
        <v>540</v>
      </c>
      <c r="C48" s="246" t="s">
        <v>541</v>
      </c>
      <c r="D48" s="247" t="s">
        <v>120</v>
      </c>
      <c r="E48" s="248">
        <v>767.9</v>
      </c>
      <c r="F48" s="248"/>
      <c r="G48" s="249"/>
      <c r="O48" s="243">
        <v>2</v>
      </c>
      <c r="AA48" s="221">
        <v>1</v>
      </c>
      <c r="AB48" s="221">
        <v>1</v>
      </c>
      <c r="AC48" s="221">
        <v>1</v>
      </c>
      <c r="AZ48" s="221">
        <v>1</v>
      </c>
      <c r="BA48" s="221">
        <f t="shared" si="0"/>
        <v>0</v>
      </c>
      <c r="BB48" s="221">
        <f t="shared" si="1"/>
        <v>0</v>
      </c>
      <c r="BC48" s="221">
        <f t="shared" si="2"/>
        <v>0</v>
      </c>
      <c r="BD48" s="221">
        <f t="shared" si="3"/>
        <v>0</v>
      </c>
      <c r="BE48" s="221">
        <f t="shared" si="4"/>
        <v>0</v>
      </c>
      <c r="CA48" s="250">
        <v>1</v>
      </c>
      <c r="CB48" s="250">
        <v>1</v>
      </c>
      <c r="CZ48" s="221">
        <v>0.27993999999989699</v>
      </c>
    </row>
    <row r="49" spans="1:104" x14ac:dyDescent="0.2">
      <c r="A49" s="244">
        <v>25</v>
      </c>
      <c r="B49" s="245" t="s">
        <v>540</v>
      </c>
      <c r="C49" s="246" t="s">
        <v>541</v>
      </c>
      <c r="D49" s="247" t="s">
        <v>120</v>
      </c>
      <c r="E49" s="248">
        <v>666</v>
      </c>
      <c r="F49" s="248"/>
      <c r="G49" s="249"/>
      <c r="O49" s="243">
        <v>2</v>
      </c>
      <c r="AA49" s="221">
        <v>1</v>
      </c>
      <c r="AB49" s="221">
        <v>1</v>
      </c>
      <c r="AC49" s="221">
        <v>1</v>
      </c>
      <c r="AZ49" s="221">
        <v>1</v>
      </c>
      <c r="BA49" s="221">
        <f t="shared" si="0"/>
        <v>0</v>
      </c>
      <c r="BB49" s="221">
        <f t="shared" si="1"/>
        <v>0</v>
      </c>
      <c r="BC49" s="221">
        <f t="shared" si="2"/>
        <v>0</v>
      </c>
      <c r="BD49" s="221">
        <f t="shared" si="3"/>
        <v>0</v>
      </c>
      <c r="BE49" s="221">
        <f t="shared" si="4"/>
        <v>0</v>
      </c>
      <c r="CA49" s="250">
        <v>1</v>
      </c>
      <c r="CB49" s="250">
        <v>1</v>
      </c>
      <c r="CZ49" s="221">
        <v>0.27993999999989699</v>
      </c>
    </row>
    <row r="50" spans="1:104" x14ac:dyDescent="0.2">
      <c r="A50" s="244">
        <v>26</v>
      </c>
      <c r="B50" s="245" t="s">
        <v>542</v>
      </c>
      <c r="C50" s="246" t="s">
        <v>543</v>
      </c>
      <c r="D50" s="247" t="s">
        <v>120</v>
      </c>
      <c r="E50" s="248">
        <v>666</v>
      </c>
      <c r="F50" s="248"/>
      <c r="G50" s="249"/>
      <c r="O50" s="243">
        <v>2</v>
      </c>
      <c r="AA50" s="221">
        <v>1</v>
      </c>
      <c r="AB50" s="221">
        <v>1</v>
      </c>
      <c r="AC50" s="221">
        <v>1</v>
      </c>
      <c r="AZ50" s="221">
        <v>1</v>
      </c>
      <c r="BA50" s="221">
        <f t="shared" si="0"/>
        <v>0</v>
      </c>
      <c r="BB50" s="221">
        <f t="shared" si="1"/>
        <v>0</v>
      </c>
      <c r="BC50" s="221">
        <f t="shared" si="2"/>
        <v>0</v>
      </c>
      <c r="BD50" s="221">
        <f t="shared" si="3"/>
        <v>0</v>
      </c>
      <c r="BE50" s="221">
        <f t="shared" si="4"/>
        <v>0</v>
      </c>
      <c r="CA50" s="250">
        <v>1</v>
      </c>
      <c r="CB50" s="250">
        <v>1</v>
      </c>
      <c r="CZ50" s="221">
        <v>0.383139999999912</v>
      </c>
    </row>
    <row r="51" spans="1:104" x14ac:dyDescent="0.2">
      <c r="A51" s="244">
        <v>27</v>
      </c>
      <c r="B51" s="245" t="s">
        <v>544</v>
      </c>
      <c r="C51" s="246" t="s">
        <v>545</v>
      </c>
      <c r="D51" s="247" t="s">
        <v>120</v>
      </c>
      <c r="E51" s="248">
        <v>150</v>
      </c>
      <c r="F51" s="248"/>
      <c r="G51" s="249"/>
      <c r="O51" s="243">
        <v>2</v>
      </c>
      <c r="AA51" s="221">
        <v>1</v>
      </c>
      <c r="AB51" s="221">
        <v>1</v>
      </c>
      <c r="AC51" s="221">
        <v>1</v>
      </c>
      <c r="AZ51" s="221">
        <v>1</v>
      </c>
      <c r="BA51" s="221">
        <f t="shared" si="0"/>
        <v>0</v>
      </c>
      <c r="BB51" s="221">
        <f t="shared" si="1"/>
        <v>0</v>
      </c>
      <c r="BC51" s="221">
        <f t="shared" si="2"/>
        <v>0</v>
      </c>
      <c r="BD51" s="221">
        <f t="shared" si="3"/>
        <v>0</v>
      </c>
      <c r="BE51" s="221">
        <f t="shared" si="4"/>
        <v>0</v>
      </c>
      <c r="CA51" s="250">
        <v>1</v>
      </c>
      <c r="CB51" s="250">
        <v>1</v>
      </c>
      <c r="CZ51" s="221">
        <v>0.25336000000015702</v>
      </c>
    </row>
    <row r="52" spans="1:104" x14ac:dyDescent="0.2">
      <c r="A52" s="257"/>
      <c r="B52" s="258" t="s">
        <v>93</v>
      </c>
      <c r="C52" s="259" t="s">
        <v>537</v>
      </c>
      <c r="D52" s="260"/>
      <c r="E52" s="261"/>
      <c r="F52" s="262"/>
      <c r="G52" s="263"/>
      <c r="O52" s="243">
        <v>4</v>
      </c>
      <c r="BA52" s="264">
        <f>SUM(BA45:BA51)</f>
        <v>0</v>
      </c>
      <c r="BB52" s="264">
        <f>SUM(BB45:BB51)</f>
        <v>0</v>
      </c>
      <c r="BC52" s="264">
        <f>SUM(BC45:BC51)</f>
        <v>0</v>
      </c>
      <c r="BD52" s="264">
        <f>SUM(BD45:BD51)</f>
        <v>0</v>
      </c>
      <c r="BE52" s="264">
        <f>SUM(BE45:BE51)</f>
        <v>0</v>
      </c>
    </row>
    <row r="53" spans="1:104" x14ac:dyDescent="0.2">
      <c r="A53" s="236" t="s">
        <v>89</v>
      </c>
      <c r="B53" s="237" t="s">
        <v>546</v>
      </c>
      <c r="C53" s="238" t="s">
        <v>547</v>
      </c>
      <c r="D53" s="239"/>
      <c r="E53" s="240"/>
      <c r="F53" s="240"/>
      <c r="G53" s="241"/>
      <c r="H53" s="242"/>
      <c r="I53" s="242"/>
      <c r="O53" s="243">
        <v>1</v>
      </c>
    </row>
    <row r="54" spans="1:104" x14ac:dyDescent="0.2">
      <c r="A54" s="244">
        <v>28</v>
      </c>
      <c r="B54" s="245" t="s">
        <v>549</v>
      </c>
      <c r="C54" s="246" t="s">
        <v>550</v>
      </c>
      <c r="D54" s="247" t="s">
        <v>120</v>
      </c>
      <c r="E54" s="248">
        <v>767</v>
      </c>
      <c r="F54" s="248"/>
      <c r="G54" s="249"/>
      <c r="O54" s="243">
        <v>2</v>
      </c>
      <c r="AA54" s="221">
        <v>1</v>
      </c>
      <c r="AB54" s="221">
        <v>1</v>
      </c>
      <c r="AC54" s="221">
        <v>1</v>
      </c>
      <c r="AZ54" s="221">
        <v>1</v>
      </c>
      <c r="BA54" s="221">
        <f>IF(AZ54=1,G54,0)</f>
        <v>0</v>
      </c>
      <c r="BB54" s="221">
        <f>IF(AZ54=2,G54,0)</f>
        <v>0</v>
      </c>
      <c r="BC54" s="221">
        <f>IF(AZ54=3,G54,0)</f>
        <v>0</v>
      </c>
      <c r="BD54" s="221">
        <f>IF(AZ54=4,G54,0)</f>
        <v>0</v>
      </c>
      <c r="BE54" s="221">
        <f>IF(AZ54=5,G54,0)</f>
        <v>0</v>
      </c>
      <c r="CA54" s="250">
        <v>1</v>
      </c>
      <c r="CB54" s="250">
        <v>1</v>
      </c>
      <c r="CZ54" s="221">
        <v>5.60999999999723E-3</v>
      </c>
    </row>
    <row r="55" spans="1:104" x14ac:dyDescent="0.2">
      <c r="A55" s="244">
        <v>29</v>
      </c>
      <c r="B55" s="245" t="s">
        <v>551</v>
      </c>
      <c r="C55" s="246" t="s">
        <v>552</v>
      </c>
      <c r="D55" s="247" t="s">
        <v>120</v>
      </c>
      <c r="E55" s="248">
        <v>1998</v>
      </c>
      <c r="F55" s="248"/>
      <c r="G55" s="249"/>
      <c r="O55" s="243">
        <v>2</v>
      </c>
      <c r="AA55" s="221">
        <v>1</v>
      </c>
      <c r="AB55" s="221">
        <v>1</v>
      </c>
      <c r="AC55" s="221">
        <v>1</v>
      </c>
      <c r="AZ55" s="221">
        <v>1</v>
      </c>
      <c r="BA55" s="221">
        <f>IF(AZ55=1,G55,0)</f>
        <v>0</v>
      </c>
      <c r="BB55" s="221">
        <f>IF(AZ55=2,G55,0)</f>
        <v>0</v>
      </c>
      <c r="BC55" s="221">
        <f>IF(AZ55=3,G55,0)</f>
        <v>0</v>
      </c>
      <c r="BD55" s="221">
        <f>IF(AZ55=4,G55,0)</f>
        <v>0</v>
      </c>
      <c r="BE55" s="221">
        <f>IF(AZ55=5,G55,0)</f>
        <v>0</v>
      </c>
      <c r="CA55" s="250">
        <v>1</v>
      </c>
      <c r="CB55" s="250">
        <v>1</v>
      </c>
      <c r="CZ55" s="221">
        <v>0.115999999999985</v>
      </c>
    </row>
    <row r="56" spans="1:104" x14ac:dyDescent="0.2">
      <c r="A56" s="244">
        <v>30</v>
      </c>
      <c r="B56" s="245" t="s">
        <v>553</v>
      </c>
      <c r="C56" s="246" t="s">
        <v>554</v>
      </c>
      <c r="D56" s="247" t="s">
        <v>120</v>
      </c>
      <c r="E56" s="248">
        <v>666</v>
      </c>
      <c r="F56" s="248"/>
      <c r="G56" s="249"/>
      <c r="O56" s="243">
        <v>2</v>
      </c>
      <c r="AA56" s="221">
        <v>1</v>
      </c>
      <c r="AB56" s="221">
        <v>1</v>
      </c>
      <c r="AC56" s="221">
        <v>1</v>
      </c>
      <c r="AZ56" s="221">
        <v>1</v>
      </c>
      <c r="BA56" s="221">
        <f>IF(AZ56=1,G56,0)</f>
        <v>0</v>
      </c>
      <c r="BB56" s="221">
        <f>IF(AZ56=2,G56,0)</f>
        <v>0</v>
      </c>
      <c r="BC56" s="221">
        <f>IF(AZ56=3,G56,0)</f>
        <v>0</v>
      </c>
      <c r="BD56" s="221">
        <f>IF(AZ56=4,G56,0)</f>
        <v>0</v>
      </c>
      <c r="BE56" s="221">
        <f>IF(AZ56=5,G56,0)</f>
        <v>0</v>
      </c>
      <c r="CA56" s="250">
        <v>1</v>
      </c>
      <c r="CB56" s="250">
        <v>1</v>
      </c>
      <c r="CZ56" s="221">
        <v>0.12966000000005801</v>
      </c>
    </row>
    <row r="57" spans="1:104" x14ac:dyDescent="0.2">
      <c r="A57" s="257"/>
      <c r="B57" s="258" t="s">
        <v>93</v>
      </c>
      <c r="C57" s="259" t="s">
        <v>548</v>
      </c>
      <c r="D57" s="260"/>
      <c r="E57" s="261"/>
      <c r="F57" s="262"/>
      <c r="G57" s="263"/>
      <c r="O57" s="243">
        <v>4</v>
      </c>
      <c r="BA57" s="264">
        <f>SUM(BA53:BA56)</f>
        <v>0</v>
      </c>
      <c r="BB57" s="264">
        <f>SUM(BB53:BB56)</f>
        <v>0</v>
      </c>
      <c r="BC57" s="264">
        <f>SUM(BC53:BC56)</f>
        <v>0</v>
      </c>
      <c r="BD57" s="264">
        <f>SUM(BD53:BD56)</f>
        <v>0</v>
      </c>
      <c r="BE57" s="264">
        <f>SUM(BE53:BE56)</f>
        <v>0</v>
      </c>
    </row>
    <row r="58" spans="1:104" x14ac:dyDescent="0.2">
      <c r="A58" s="236" t="s">
        <v>89</v>
      </c>
      <c r="B58" s="237" t="s">
        <v>555</v>
      </c>
      <c r="C58" s="238" t="s">
        <v>556</v>
      </c>
      <c r="D58" s="239"/>
      <c r="E58" s="240"/>
      <c r="F58" s="240"/>
      <c r="G58" s="241"/>
      <c r="H58" s="242"/>
      <c r="I58" s="242"/>
      <c r="O58" s="243">
        <v>1</v>
      </c>
    </row>
    <row r="59" spans="1:104" x14ac:dyDescent="0.2">
      <c r="A59" s="244">
        <v>31</v>
      </c>
      <c r="B59" s="245" t="s">
        <v>558</v>
      </c>
      <c r="C59" s="246" t="s">
        <v>559</v>
      </c>
      <c r="D59" s="247" t="s">
        <v>120</v>
      </c>
      <c r="E59" s="248">
        <v>150</v>
      </c>
      <c r="F59" s="248"/>
      <c r="G59" s="249"/>
      <c r="O59" s="243">
        <v>2</v>
      </c>
      <c r="AA59" s="221">
        <v>1</v>
      </c>
      <c r="AB59" s="221">
        <v>1</v>
      </c>
      <c r="AC59" s="221">
        <v>1</v>
      </c>
      <c r="AZ59" s="221">
        <v>1</v>
      </c>
      <c r="BA59" s="221">
        <f t="shared" ref="BA59:BA65" si="5">IF(AZ59=1,G59,0)</f>
        <v>0</v>
      </c>
      <c r="BB59" s="221">
        <f t="shared" ref="BB59:BB65" si="6">IF(AZ59=2,G59,0)</f>
        <v>0</v>
      </c>
      <c r="BC59" s="221">
        <f t="shared" ref="BC59:BC65" si="7">IF(AZ59=3,G59,0)</f>
        <v>0</v>
      </c>
      <c r="BD59" s="221">
        <f t="shared" ref="BD59:BD65" si="8">IF(AZ59=4,G59,0)</f>
        <v>0</v>
      </c>
      <c r="BE59" s="221">
        <f t="shared" ref="BE59:BE65" si="9">IF(AZ59=5,G59,0)</f>
        <v>0</v>
      </c>
      <c r="CA59" s="250">
        <v>1</v>
      </c>
      <c r="CB59" s="250">
        <v>1</v>
      </c>
      <c r="CZ59" s="221">
        <v>0.16699999999991599</v>
      </c>
    </row>
    <row r="60" spans="1:104" x14ac:dyDescent="0.2">
      <c r="A60" s="244">
        <v>32</v>
      </c>
      <c r="B60" s="245" t="s">
        <v>558</v>
      </c>
      <c r="C60" s="246" t="s">
        <v>559</v>
      </c>
      <c r="D60" s="247" t="s">
        <v>120</v>
      </c>
      <c r="E60" s="248">
        <v>767.9</v>
      </c>
      <c r="F60" s="248"/>
      <c r="G60" s="249"/>
      <c r="O60" s="243">
        <v>2</v>
      </c>
      <c r="AA60" s="221">
        <v>1</v>
      </c>
      <c r="AB60" s="221">
        <v>1</v>
      </c>
      <c r="AC60" s="221">
        <v>1</v>
      </c>
      <c r="AZ60" s="221">
        <v>1</v>
      </c>
      <c r="BA60" s="221">
        <f t="shared" si="5"/>
        <v>0</v>
      </c>
      <c r="BB60" s="221">
        <f t="shared" si="6"/>
        <v>0</v>
      </c>
      <c r="BC60" s="221">
        <f t="shared" si="7"/>
        <v>0</v>
      </c>
      <c r="BD60" s="221">
        <f t="shared" si="8"/>
        <v>0</v>
      </c>
      <c r="BE60" s="221">
        <f t="shared" si="9"/>
        <v>0</v>
      </c>
      <c r="CA60" s="250">
        <v>1</v>
      </c>
      <c r="CB60" s="250">
        <v>1</v>
      </c>
      <c r="CZ60" s="221">
        <v>0.16699999999991599</v>
      </c>
    </row>
    <row r="61" spans="1:104" x14ac:dyDescent="0.2">
      <c r="A61" s="244">
        <v>33</v>
      </c>
      <c r="B61" s="245" t="s">
        <v>560</v>
      </c>
      <c r="C61" s="246" t="s">
        <v>561</v>
      </c>
      <c r="D61" s="247" t="s">
        <v>147</v>
      </c>
      <c r="E61" s="248">
        <v>23.7</v>
      </c>
      <c r="F61" s="248"/>
      <c r="G61" s="249"/>
      <c r="O61" s="243">
        <v>2</v>
      </c>
      <c r="AA61" s="221">
        <v>2</v>
      </c>
      <c r="AB61" s="221">
        <v>1</v>
      </c>
      <c r="AC61" s="221">
        <v>1</v>
      </c>
      <c r="AZ61" s="221">
        <v>1</v>
      </c>
      <c r="BA61" s="221">
        <f t="shared" si="5"/>
        <v>0</v>
      </c>
      <c r="BB61" s="221">
        <f t="shared" si="6"/>
        <v>0</v>
      </c>
      <c r="BC61" s="221">
        <f t="shared" si="7"/>
        <v>0</v>
      </c>
      <c r="BD61" s="221">
        <f t="shared" si="8"/>
        <v>0</v>
      </c>
      <c r="BE61" s="221">
        <f t="shared" si="9"/>
        <v>0</v>
      </c>
      <c r="CA61" s="250">
        <v>2</v>
      </c>
      <c r="CB61" s="250">
        <v>1</v>
      </c>
      <c r="CZ61" s="221">
        <v>0.27811999999994402</v>
      </c>
    </row>
    <row r="62" spans="1:104" ht="22.5" x14ac:dyDescent="0.2">
      <c r="A62" s="244">
        <v>34</v>
      </c>
      <c r="B62" s="245" t="s">
        <v>562</v>
      </c>
      <c r="C62" s="246" t="s">
        <v>563</v>
      </c>
      <c r="D62" s="247" t="s">
        <v>183</v>
      </c>
      <c r="E62" s="248">
        <v>5</v>
      </c>
      <c r="F62" s="248"/>
      <c r="G62" s="249"/>
      <c r="O62" s="243">
        <v>2</v>
      </c>
      <c r="AA62" s="221">
        <v>2</v>
      </c>
      <c r="AB62" s="221">
        <v>1</v>
      </c>
      <c r="AC62" s="221">
        <v>1</v>
      </c>
      <c r="AZ62" s="221">
        <v>1</v>
      </c>
      <c r="BA62" s="221">
        <f t="shared" si="5"/>
        <v>0</v>
      </c>
      <c r="BB62" s="221">
        <f t="shared" si="6"/>
        <v>0</v>
      </c>
      <c r="BC62" s="221">
        <f t="shared" si="7"/>
        <v>0</v>
      </c>
      <c r="BD62" s="221">
        <f t="shared" si="8"/>
        <v>0</v>
      </c>
      <c r="BE62" s="221">
        <f t="shared" si="9"/>
        <v>0</v>
      </c>
      <c r="CA62" s="250">
        <v>2</v>
      </c>
      <c r="CB62" s="250">
        <v>1</v>
      </c>
      <c r="CZ62" s="221">
        <v>0.13544000000001699</v>
      </c>
    </row>
    <row r="63" spans="1:104" x14ac:dyDescent="0.2">
      <c r="A63" s="244">
        <v>35</v>
      </c>
      <c r="B63" s="245" t="s">
        <v>564</v>
      </c>
      <c r="C63" s="246" t="s">
        <v>565</v>
      </c>
      <c r="D63" s="247" t="s">
        <v>120</v>
      </c>
      <c r="E63" s="248">
        <v>151.5</v>
      </c>
      <c r="F63" s="248"/>
      <c r="G63" s="249"/>
      <c r="O63" s="243">
        <v>2</v>
      </c>
      <c r="AA63" s="221">
        <v>3</v>
      </c>
      <c r="AB63" s="221">
        <v>1</v>
      </c>
      <c r="AC63" s="221">
        <v>59245300</v>
      </c>
      <c r="AZ63" s="221">
        <v>1</v>
      </c>
      <c r="BA63" s="221">
        <f t="shared" si="5"/>
        <v>0</v>
      </c>
      <c r="BB63" s="221">
        <f t="shared" si="6"/>
        <v>0</v>
      </c>
      <c r="BC63" s="221">
        <f t="shared" si="7"/>
        <v>0</v>
      </c>
      <c r="BD63" s="221">
        <f t="shared" si="8"/>
        <v>0</v>
      </c>
      <c r="BE63" s="221">
        <f t="shared" si="9"/>
        <v>0</v>
      </c>
      <c r="CA63" s="250">
        <v>3</v>
      </c>
      <c r="CB63" s="250">
        <v>1</v>
      </c>
      <c r="CZ63" s="221">
        <v>0.15200000000004399</v>
      </c>
    </row>
    <row r="64" spans="1:104" x14ac:dyDescent="0.2">
      <c r="A64" s="244">
        <v>36</v>
      </c>
      <c r="B64" s="245" t="s">
        <v>566</v>
      </c>
      <c r="C64" s="246" t="s">
        <v>567</v>
      </c>
      <c r="D64" s="247" t="s">
        <v>120</v>
      </c>
      <c r="E64" s="248">
        <v>775.58</v>
      </c>
      <c r="F64" s="248"/>
      <c r="G64" s="249"/>
      <c r="O64" s="243">
        <v>2</v>
      </c>
      <c r="AA64" s="221">
        <v>3</v>
      </c>
      <c r="AB64" s="221">
        <v>1</v>
      </c>
      <c r="AC64" s="221">
        <v>59245304</v>
      </c>
      <c r="AZ64" s="221">
        <v>1</v>
      </c>
      <c r="BA64" s="221">
        <f t="shared" si="5"/>
        <v>0</v>
      </c>
      <c r="BB64" s="221">
        <f t="shared" si="6"/>
        <v>0</v>
      </c>
      <c r="BC64" s="221">
        <f t="shared" si="7"/>
        <v>0</v>
      </c>
      <c r="BD64" s="221">
        <f t="shared" si="8"/>
        <v>0</v>
      </c>
      <c r="BE64" s="221">
        <f t="shared" si="9"/>
        <v>0</v>
      </c>
      <c r="CA64" s="250">
        <v>3</v>
      </c>
      <c r="CB64" s="250">
        <v>1</v>
      </c>
      <c r="CZ64" s="221">
        <v>0.113000000000056</v>
      </c>
    </row>
    <row r="65" spans="1:104" x14ac:dyDescent="0.2">
      <c r="A65" s="244">
        <v>37</v>
      </c>
      <c r="B65" s="245" t="s">
        <v>568</v>
      </c>
      <c r="C65" s="246" t="s">
        <v>569</v>
      </c>
      <c r="D65" s="247" t="s">
        <v>349</v>
      </c>
      <c r="E65" s="248">
        <v>240</v>
      </c>
      <c r="F65" s="248"/>
      <c r="G65" s="249"/>
      <c r="O65" s="243">
        <v>2</v>
      </c>
      <c r="AA65" s="221">
        <v>3</v>
      </c>
      <c r="AB65" s="221">
        <v>1</v>
      </c>
      <c r="AC65" s="221" t="s">
        <v>568</v>
      </c>
      <c r="AZ65" s="221">
        <v>1</v>
      </c>
      <c r="BA65" s="221">
        <f t="shared" si="5"/>
        <v>0</v>
      </c>
      <c r="BB65" s="221">
        <f t="shared" si="6"/>
        <v>0</v>
      </c>
      <c r="BC65" s="221">
        <f t="shared" si="7"/>
        <v>0</v>
      </c>
      <c r="BD65" s="221">
        <f t="shared" si="8"/>
        <v>0</v>
      </c>
      <c r="BE65" s="221">
        <f t="shared" si="9"/>
        <v>0</v>
      </c>
      <c r="CA65" s="250">
        <v>3</v>
      </c>
      <c r="CB65" s="250">
        <v>1</v>
      </c>
      <c r="CZ65" s="221">
        <v>1</v>
      </c>
    </row>
    <row r="66" spans="1:104" x14ac:dyDescent="0.2">
      <c r="A66" s="257"/>
      <c r="B66" s="258" t="s">
        <v>93</v>
      </c>
      <c r="C66" s="259" t="s">
        <v>557</v>
      </c>
      <c r="D66" s="260"/>
      <c r="E66" s="261"/>
      <c r="F66" s="262"/>
      <c r="G66" s="263"/>
      <c r="O66" s="243">
        <v>4</v>
      </c>
      <c r="BA66" s="264">
        <f>SUM(BA58:BA65)</f>
        <v>0</v>
      </c>
      <c r="BB66" s="264">
        <f>SUM(BB58:BB65)</f>
        <v>0</v>
      </c>
      <c r="BC66" s="264">
        <f>SUM(BC58:BC65)</f>
        <v>0</v>
      </c>
      <c r="BD66" s="264">
        <f>SUM(BD58:BD65)</f>
        <v>0</v>
      </c>
      <c r="BE66" s="264">
        <f>SUM(BE58:BE65)</f>
        <v>0</v>
      </c>
    </row>
    <row r="67" spans="1:104" x14ac:dyDescent="0.2">
      <c r="A67" s="236" t="s">
        <v>89</v>
      </c>
      <c r="B67" s="237" t="s">
        <v>570</v>
      </c>
      <c r="C67" s="238" t="s">
        <v>571</v>
      </c>
      <c r="D67" s="239"/>
      <c r="E67" s="240"/>
      <c r="F67" s="240"/>
      <c r="G67" s="241"/>
      <c r="H67" s="242"/>
      <c r="I67" s="242"/>
      <c r="O67" s="243">
        <v>1</v>
      </c>
    </row>
    <row r="68" spans="1:104" ht="22.5" x14ac:dyDescent="0.2">
      <c r="A68" s="244">
        <v>38</v>
      </c>
      <c r="B68" s="245" t="s">
        <v>573</v>
      </c>
      <c r="C68" s="246" t="s">
        <v>574</v>
      </c>
      <c r="D68" s="247" t="s">
        <v>183</v>
      </c>
      <c r="E68" s="248">
        <v>17</v>
      </c>
      <c r="F68" s="248"/>
      <c r="G68" s="249"/>
      <c r="O68" s="243">
        <v>2</v>
      </c>
      <c r="AA68" s="221">
        <v>1</v>
      </c>
      <c r="AB68" s="221">
        <v>1</v>
      </c>
      <c r="AC68" s="221">
        <v>1</v>
      </c>
      <c r="AZ68" s="221">
        <v>1</v>
      </c>
      <c r="BA68" s="221">
        <f>IF(AZ68=1,G68,0)</f>
        <v>0</v>
      </c>
      <c r="BB68" s="221">
        <f>IF(AZ68=2,G68,0)</f>
        <v>0</v>
      </c>
      <c r="BC68" s="221">
        <f>IF(AZ68=3,G68,0)</f>
        <v>0</v>
      </c>
      <c r="BD68" s="221">
        <f>IF(AZ68=4,G68,0)</f>
        <v>0</v>
      </c>
      <c r="BE68" s="221">
        <f>IF(AZ68=5,G68,0)</f>
        <v>0</v>
      </c>
      <c r="CA68" s="250">
        <v>1</v>
      </c>
      <c r="CB68" s="250">
        <v>1</v>
      </c>
      <c r="CZ68" s="221">
        <v>3.05966999999873</v>
      </c>
    </row>
    <row r="69" spans="1:104" ht="22.5" x14ac:dyDescent="0.2">
      <c r="A69" s="244">
        <v>39</v>
      </c>
      <c r="B69" s="245" t="s">
        <v>575</v>
      </c>
      <c r="C69" s="246" t="s">
        <v>576</v>
      </c>
      <c r="D69" s="247" t="s">
        <v>183</v>
      </c>
      <c r="E69" s="248">
        <v>17</v>
      </c>
      <c r="F69" s="248"/>
      <c r="G69" s="249"/>
      <c r="O69" s="243">
        <v>2</v>
      </c>
      <c r="AA69" s="221">
        <v>1</v>
      </c>
      <c r="AB69" s="221">
        <v>1</v>
      </c>
      <c r="AC69" s="221">
        <v>1</v>
      </c>
      <c r="AZ69" s="221">
        <v>1</v>
      </c>
      <c r="BA69" s="221">
        <f>IF(AZ69=1,G69,0)</f>
        <v>0</v>
      </c>
      <c r="BB69" s="221">
        <f>IF(AZ69=2,G69,0)</f>
        <v>0</v>
      </c>
      <c r="BC69" s="221">
        <f>IF(AZ69=3,G69,0)</f>
        <v>0</v>
      </c>
      <c r="BD69" s="221">
        <f>IF(AZ69=4,G69,0)</f>
        <v>0</v>
      </c>
      <c r="BE69" s="221">
        <f>IF(AZ69=5,G69,0)</f>
        <v>0</v>
      </c>
      <c r="CA69" s="250">
        <v>1</v>
      </c>
      <c r="CB69" s="250">
        <v>1</v>
      </c>
      <c r="CZ69" s="221">
        <v>0.102359999999976</v>
      </c>
    </row>
    <row r="70" spans="1:104" x14ac:dyDescent="0.2">
      <c r="A70" s="257"/>
      <c r="B70" s="258" t="s">
        <v>93</v>
      </c>
      <c r="C70" s="259" t="s">
        <v>572</v>
      </c>
      <c r="D70" s="260"/>
      <c r="E70" s="261"/>
      <c r="F70" s="262"/>
      <c r="G70" s="263"/>
      <c r="O70" s="243">
        <v>4</v>
      </c>
      <c r="BA70" s="264">
        <f>SUM(BA67:BA69)</f>
        <v>0</v>
      </c>
      <c r="BB70" s="264">
        <f>SUM(BB67:BB69)</f>
        <v>0</v>
      </c>
      <c r="BC70" s="264">
        <f>SUM(BC67:BC69)</f>
        <v>0</v>
      </c>
      <c r="BD70" s="264">
        <f>SUM(BD67:BD69)</f>
        <v>0</v>
      </c>
      <c r="BE70" s="264">
        <f>SUM(BE67:BE69)</f>
        <v>0</v>
      </c>
    </row>
    <row r="71" spans="1:104" x14ac:dyDescent="0.2">
      <c r="A71" s="236" t="s">
        <v>89</v>
      </c>
      <c r="B71" s="237" t="s">
        <v>577</v>
      </c>
      <c r="C71" s="238" t="s">
        <v>578</v>
      </c>
      <c r="D71" s="239"/>
      <c r="E71" s="240"/>
      <c r="F71" s="240"/>
      <c r="G71" s="241"/>
      <c r="H71" s="242"/>
      <c r="I71" s="242"/>
      <c r="O71" s="243">
        <v>1</v>
      </c>
    </row>
    <row r="72" spans="1:104" x14ac:dyDescent="0.2">
      <c r="A72" s="244">
        <v>40</v>
      </c>
      <c r="B72" s="245" t="s">
        <v>580</v>
      </c>
      <c r="C72" s="246" t="s">
        <v>581</v>
      </c>
      <c r="D72" s="247" t="s">
        <v>582</v>
      </c>
      <c r="E72" s="248">
        <v>1</v>
      </c>
      <c r="F72" s="248"/>
      <c r="G72" s="249"/>
      <c r="O72" s="243">
        <v>2</v>
      </c>
      <c r="AA72" s="221">
        <v>10</v>
      </c>
      <c r="AB72" s="221">
        <v>0</v>
      </c>
      <c r="AC72" s="221">
        <v>8</v>
      </c>
      <c r="AZ72" s="221">
        <v>5</v>
      </c>
      <c r="BA72" s="221">
        <f>IF(AZ72=1,G72,0)</f>
        <v>0</v>
      </c>
      <c r="BB72" s="221">
        <f>IF(AZ72=2,G72,0)</f>
        <v>0</v>
      </c>
      <c r="BC72" s="221">
        <f>IF(AZ72=3,G72,0)</f>
        <v>0</v>
      </c>
      <c r="BD72" s="221">
        <f>IF(AZ72=4,G72,0)</f>
        <v>0</v>
      </c>
      <c r="BE72" s="221">
        <f>IF(AZ72=5,G72,0)</f>
        <v>0</v>
      </c>
      <c r="CA72" s="250">
        <v>10</v>
      </c>
      <c r="CB72" s="250">
        <v>0</v>
      </c>
      <c r="CZ72" s="221">
        <v>0</v>
      </c>
    </row>
    <row r="73" spans="1:104" x14ac:dyDescent="0.2">
      <c r="A73" s="257"/>
      <c r="B73" s="258" t="s">
        <v>93</v>
      </c>
      <c r="C73" s="259" t="s">
        <v>579</v>
      </c>
      <c r="D73" s="260"/>
      <c r="E73" s="261"/>
      <c r="F73" s="262"/>
      <c r="G73" s="263"/>
      <c r="O73" s="243">
        <v>4</v>
      </c>
      <c r="BA73" s="264">
        <f>SUM(BA71:BA72)</f>
        <v>0</v>
      </c>
      <c r="BB73" s="264">
        <f>SUM(BB71:BB72)</f>
        <v>0</v>
      </c>
      <c r="BC73" s="264">
        <f>SUM(BC71:BC72)</f>
        <v>0</v>
      </c>
      <c r="BD73" s="264">
        <f>SUM(BD71:BD72)</f>
        <v>0</v>
      </c>
      <c r="BE73" s="264">
        <f>SUM(BE71:BE72)</f>
        <v>0</v>
      </c>
    </row>
    <row r="74" spans="1:104" x14ac:dyDescent="0.2">
      <c r="A74" s="236" t="s">
        <v>89</v>
      </c>
      <c r="B74" s="237" t="s">
        <v>583</v>
      </c>
      <c r="C74" s="238" t="s">
        <v>584</v>
      </c>
      <c r="D74" s="239"/>
      <c r="E74" s="240"/>
      <c r="F74" s="240"/>
      <c r="G74" s="241"/>
      <c r="H74" s="242"/>
      <c r="I74" s="242"/>
      <c r="O74" s="243">
        <v>1</v>
      </c>
    </row>
    <row r="75" spans="1:104" ht="22.5" x14ac:dyDescent="0.2">
      <c r="A75" s="244">
        <v>41</v>
      </c>
      <c r="B75" s="245" t="s">
        <v>586</v>
      </c>
      <c r="C75" s="246" t="s">
        <v>587</v>
      </c>
      <c r="D75" s="247" t="s">
        <v>147</v>
      </c>
      <c r="E75" s="248">
        <v>512</v>
      </c>
      <c r="F75" s="248"/>
      <c r="G75" s="249"/>
      <c r="O75" s="243">
        <v>2</v>
      </c>
      <c r="AA75" s="221">
        <v>1</v>
      </c>
      <c r="AB75" s="221">
        <v>1</v>
      </c>
      <c r="AC75" s="221">
        <v>1</v>
      </c>
      <c r="AZ75" s="221">
        <v>1</v>
      </c>
      <c r="BA75" s="221">
        <f>IF(AZ75=1,G75,0)</f>
        <v>0</v>
      </c>
      <c r="BB75" s="221">
        <f>IF(AZ75=2,G75,0)</f>
        <v>0</v>
      </c>
      <c r="BC75" s="221">
        <f>IF(AZ75=3,G75,0)</f>
        <v>0</v>
      </c>
      <c r="BD75" s="221">
        <f>IF(AZ75=4,G75,0)</f>
        <v>0</v>
      </c>
      <c r="BE75" s="221">
        <f>IF(AZ75=5,G75,0)</f>
        <v>0</v>
      </c>
      <c r="CA75" s="250">
        <v>1</v>
      </c>
      <c r="CB75" s="250">
        <v>1</v>
      </c>
      <c r="CZ75" s="221">
        <v>0.20614000000000501</v>
      </c>
    </row>
    <row r="76" spans="1:104" ht="22.5" x14ac:dyDescent="0.2">
      <c r="A76" s="244">
        <v>42</v>
      </c>
      <c r="B76" s="245" t="s">
        <v>588</v>
      </c>
      <c r="C76" s="246" t="s">
        <v>589</v>
      </c>
      <c r="D76" s="247" t="s">
        <v>147</v>
      </c>
      <c r="E76" s="248">
        <v>512</v>
      </c>
      <c r="F76" s="248"/>
      <c r="G76" s="249"/>
      <c r="O76" s="243">
        <v>2</v>
      </c>
      <c r="AA76" s="221">
        <v>1</v>
      </c>
      <c r="AB76" s="221">
        <v>1</v>
      </c>
      <c r="AC76" s="221">
        <v>1</v>
      </c>
      <c r="AZ76" s="221">
        <v>1</v>
      </c>
      <c r="BA76" s="221">
        <f>IF(AZ76=1,G76,0)</f>
        <v>0</v>
      </c>
      <c r="BB76" s="221">
        <f>IF(AZ76=2,G76,0)</f>
        <v>0</v>
      </c>
      <c r="BC76" s="221">
        <f>IF(AZ76=3,G76,0)</f>
        <v>0</v>
      </c>
      <c r="BD76" s="221">
        <f>IF(AZ76=4,G76,0)</f>
        <v>0</v>
      </c>
      <c r="BE76" s="221">
        <f>IF(AZ76=5,G76,0)</f>
        <v>0</v>
      </c>
      <c r="CA76" s="250">
        <v>1</v>
      </c>
      <c r="CB76" s="250">
        <v>1</v>
      </c>
      <c r="CZ76" s="221">
        <v>0.229370000000017</v>
      </c>
    </row>
    <row r="77" spans="1:104" x14ac:dyDescent="0.2">
      <c r="A77" s="244">
        <v>43</v>
      </c>
      <c r="B77" s="245" t="s">
        <v>277</v>
      </c>
      <c r="C77" s="246" t="s">
        <v>278</v>
      </c>
      <c r="D77" s="247" t="s">
        <v>147</v>
      </c>
      <c r="E77" s="248">
        <v>490</v>
      </c>
      <c r="F77" s="248"/>
      <c r="G77" s="249"/>
      <c r="O77" s="243">
        <v>2</v>
      </c>
      <c r="AA77" s="221">
        <v>1</v>
      </c>
      <c r="AB77" s="221">
        <v>1</v>
      </c>
      <c r="AC77" s="221">
        <v>1</v>
      </c>
      <c r="AZ77" s="221">
        <v>1</v>
      </c>
      <c r="BA77" s="221">
        <f>IF(AZ77=1,G77,0)</f>
        <v>0</v>
      </c>
      <c r="BB77" s="221">
        <f>IF(AZ77=2,G77,0)</f>
        <v>0</v>
      </c>
      <c r="BC77" s="221">
        <f>IF(AZ77=3,G77,0)</f>
        <v>0</v>
      </c>
      <c r="BD77" s="221">
        <f>IF(AZ77=4,G77,0)</f>
        <v>0</v>
      </c>
      <c r="BE77" s="221">
        <f>IF(AZ77=5,G77,0)</f>
        <v>0</v>
      </c>
      <c r="CA77" s="250">
        <v>1</v>
      </c>
      <c r="CB77" s="250">
        <v>1</v>
      </c>
      <c r="CZ77" s="221">
        <v>0</v>
      </c>
    </row>
    <row r="78" spans="1:104" x14ac:dyDescent="0.2">
      <c r="A78" s="257"/>
      <c r="B78" s="258" t="s">
        <v>93</v>
      </c>
      <c r="C78" s="259" t="s">
        <v>585</v>
      </c>
      <c r="D78" s="260"/>
      <c r="E78" s="261"/>
      <c r="F78" s="262"/>
      <c r="G78" s="263"/>
      <c r="O78" s="243">
        <v>4</v>
      </c>
      <c r="BA78" s="264">
        <f>SUM(BA74:BA77)</f>
        <v>0</v>
      </c>
      <c r="BB78" s="264">
        <f>SUM(BB74:BB77)</f>
        <v>0</v>
      </c>
      <c r="BC78" s="264">
        <f>SUM(BC74:BC77)</f>
        <v>0</v>
      </c>
      <c r="BD78" s="264">
        <f>SUM(BD74:BD77)</f>
        <v>0</v>
      </c>
      <c r="BE78" s="264">
        <f>SUM(BE74:BE77)</f>
        <v>0</v>
      </c>
    </row>
    <row r="79" spans="1:104" x14ac:dyDescent="0.2">
      <c r="A79" s="236" t="s">
        <v>89</v>
      </c>
      <c r="B79" s="237" t="s">
        <v>288</v>
      </c>
      <c r="C79" s="238" t="s">
        <v>289</v>
      </c>
      <c r="D79" s="239"/>
      <c r="E79" s="240"/>
      <c r="F79" s="240"/>
      <c r="G79" s="241"/>
      <c r="H79" s="242"/>
      <c r="I79" s="242"/>
      <c r="O79" s="243">
        <v>1</v>
      </c>
    </row>
    <row r="80" spans="1:104" x14ac:dyDescent="0.2">
      <c r="A80" s="244">
        <v>44</v>
      </c>
      <c r="B80" s="245" t="s">
        <v>590</v>
      </c>
      <c r="C80" s="246" t="s">
        <v>591</v>
      </c>
      <c r="D80" s="247" t="s">
        <v>293</v>
      </c>
      <c r="E80" s="248">
        <v>2009.08236599975</v>
      </c>
      <c r="F80" s="248"/>
      <c r="G80" s="249"/>
      <c r="O80" s="243">
        <v>2</v>
      </c>
      <c r="AA80" s="221">
        <v>7</v>
      </c>
      <c r="AB80" s="221">
        <v>1</v>
      </c>
      <c r="AC80" s="221">
        <v>2</v>
      </c>
      <c r="AZ80" s="221">
        <v>1</v>
      </c>
      <c r="BA80" s="221">
        <f>IF(AZ80=1,G80,0)</f>
        <v>0</v>
      </c>
      <c r="BB80" s="221">
        <f>IF(AZ80=2,G80,0)</f>
        <v>0</v>
      </c>
      <c r="BC80" s="221">
        <f>IF(AZ80=3,G80,0)</f>
        <v>0</v>
      </c>
      <c r="BD80" s="221">
        <f>IF(AZ80=4,G80,0)</f>
        <v>0</v>
      </c>
      <c r="BE80" s="221">
        <f>IF(AZ80=5,G80,0)</f>
        <v>0</v>
      </c>
      <c r="CA80" s="250">
        <v>7</v>
      </c>
      <c r="CB80" s="250">
        <v>1</v>
      </c>
      <c r="CZ80" s="221">
        <v>0</v>
      </c>
    </row>
    <row r="81" spans="1:57" x14ac:dyDescent="0.2">
      <c r="A81" s="257"/>
      <c r="B81" s="258" t="s">
        <v>93</v>
      </c>
      <c r="C81" s="259" t="s">
        <v>290</v>
      </c>
      <c r="D81" s="260"/>
      <c r="E81" s="261"/>
      <c r="F81" s="262"/>
      <c r="G81" s="263"/>
      <c r="O81" s="243">
        <v>4</v>
      </c>
      <c r="BA81" s="264">
        <f>SUM(BA79:BA80)</f>
        <v>0</v>
      </c>
      <c r="BB81" s="264">
        <f>SUM(BB79:BB80)</f>
        <v>0</v>
      </c>
      <c r="BC81" s="264">
        <f>SUM(BC79:BC80)</f>
        <v>0</v>
      </c>
      <c r="BD81" s="264">
        <f>SUM(BD79:BD80)</f>
        <v>0</v>
      </c>
      <c r="BE81" s="264">
        <f>SUM(BE79:BE80)</f>
        <v>0</v>
      </c>
    </row>
    <row r="82" spans="1:57" x14ac:dyDescent="0.2">
      <c r="E82" s="221"/>
    </row>
    <row r="83" spans="1:57" x14ac:dyDescent="0.2">
      <c r="E83" s="221"/>
    </row>
    <row r="84" spans="1:57" x14ac:dyDescent="0.2">
      <c r="E84" s="221"/>
    </row>
    <row r="85" spans="1:57" x14ac:dyDescent="0.2">
      <c r="E85" s="221"/>
    </row>
    <row r="86" spans="1:57" x14ac:dyDescent="0.2">
      <c r="E86" s="221"/>
    </row>
    <row r="87" spans="1:57" x14ac:dyDescent="0.2">
      <c r="E87" s="221"/>
    </row>
    <row r="88" spans="1:57" x14ac:dyDescent="0.2">
      <c r="E88" s="221"/>
    </row>
    <row r="89" spans="1:57" x14ac:dyDescent="0.2">
      <c r="E89" s="221"/>
    </row>
    <row r="90" spans="1:57" x14ac:dyDescent="0.2">
      <c r="E90" s="221"/>
    </row>
    <row r="91" spans="1:57" x14ac:dyDescent="0.2">
      <c r="E91" s="221"/>
    </row>
    <row r="92" spans="1:57" x14ac:dyDescent="0.2">
      <c r="E92" s="221"/>
    </row>
    <row r="93" spans="1:57" x14ac:dyDescent="0.2">
      <c r="E93" s="221"/>
    </row>
    <row r="94" spans="1:57" x14ac:dyDescent="0.2">
      <c r="E94" s="221"/>
    </row>
    <row r="95" spans="1:57" x14ac:dyDescent="0.2">
      <c r="E95" s="221"/>
    </row>
    <row r="96" spans="1:57" x14ac:dyDescent="0.2">
      <c r="E96" s="221"/>
    </row>
    <row r="97" spans="1:7" x14ac:dyDescent="0.2">
      <c r="E97" s="221"/>
    </row>
    <row r="98" spans="1:7" x14ac:dyDescent="0.2">
      <c r="E98" s="221"/>
    </row>
    <row r="99" spans="1:7" x14ac:dyDescent="0.2">
      <c r="E99" s="221"/>
    </row>
    <row r="100" spans="1:7" x14ac:dyDescent="0.2">
      <c r="E100" s="221"/>
    </row>
    <row r="101" spans="1:7" x14ac:dyDescent="0.2">
      <c r="E101" s="221"/>
    </row>
    <row r="102" spans="1:7" x14ac:dyDescent="0.2">
      <c r="E102" s="221"/>
    </row>
    <row r="103" spans="1:7" x14ac:dyDescent="0.2">
      <c r="E103" s="221"/>
    </row>
    <row r="104" spans="1:7" x14ac:dyDescent="0.2">
      <c r="E104" s="221"/>
    </row>
    <row r="105" spans="1:7" x14ac:dyDescent="0.2">
      <c r="A105" s="265"/>
      <c r="B105" s="265"/>
      <c r="C105" s="265"/>
      <c r="D105" s="265"/>
      <c r="E105" s="265"/>
      <c r="F105" s="265"/>
      <c r="G105" s="265"/>
    </row>
    <row r="106" spans="1:7" x14ac:dyDescent="0.2">
      <c r="A106" s="265"/>
      <c r="B106" s="265"/>
      <c r="C106" s="265"/>
      <c r="D106" s="265"/>
      <c r="E106" s="265"/>
      <c r="F106" s="265"/>
      <c r="G106" s="265"/>
    </row>
    <row r="107" spans="1:7" x14ac:dyDescent="0.2">
      <c r="A107" s="265"/>
      <c r="B107" s="265"/>
      <c r="C107" s="265"/>
      <c r="D107" s="265"/>
      <c r="E107" s="265"/>
      <c r="F107" s="265"/>
      <c r="G107" s="265"/>
    </row>
    <row r="108" spans="1:7" x14ac:dyDescent="0.2">
      <c r="A108" s="265"/>
      <c r="B108" s="265"/>
      <c r="C108" s="265"/>
      <c r="D108" s="265"/>
      <c r="E108" s="265"/>
      <c r="F108" s="265"/>
      <c r="G108" s="265"/>
    </row>
    <row r="109" spans="1:7" x14ac:dyDescent="0.2">
      <c r="E109" s="221"/>
    </row>
    <row r="110" spans="1:7" x14ac:dyDescent="0.2">
      <c r="E110" s="221"/>
    </row>
    <row r="111" spans="1:7" x14ac:dyDescent="0.2">
      <c r="E111" s="221"/>
    </row>
    <row r="112" spans="1:7" x14ac:dyDescent="0.2">
      <c r="E112" s="221"/>
    </row>
    <row r="113" spans="5:5" x14ac:dyDescent="0.2">
      <c r="E113" s="221"/>
    </row>
    <row r="114" spans="5:5" x14ac:dyDescent="0.2">
      <c r="E114" s="221"/>
    </row>
    <row r="115" spans="5:5" x14ac:dyDescent="0.2">
      <c r="E115" s="221"/>
    </row>
    <row r="116" spans="5:5" x14ac:dyDescent="0.2">
      <c r="E116" s="221"/>
    </row>
    <row r="117" spans="5:5" x14ac:dyDescent="0.2">
      <c r="E117" s="221"/>
    </row>
    <row r="118" spans="5:5" x14ac:dyDescent="0.2">
      <c r="E118" s="221"/>
    </row>
    <row r="119" spans="5:5" x14ac:dyDescent="0.2">
      <c r="E119" s="221"/>
    </row>
    <row r="120" spans="5:5" x14ac:dyDescent="0.2">
      <c r="E120" s="221"/>
    </row>
    <row r="121" spans="5:5" x14ac:dyDescent="0.2">
      <c r="E121" s="221"/>
    </row>
    <row r="122" spans="5:5" x14ac:dyDescent="0.2">
      <c r="E122" s="221"/>
    </row>
    <row r="123" spans="5:5" x14ac:dyDescent="0.2">
      <c r="E123" s="221"/>
    </row>
    <row r="124" spans="5:5" x14ac:dyDescent="0.2">
      <c r="E124" s="221"/>
    </row>
    <row r="125" spans="5:5" x14ac:dyDescent="0.2">
      <c r="E125" s="221"/>
    </row>
    <row r="126" spans="5:5" x14ac:dyDescent="0.2">
      <c r="E126" s="221"/>
    </row>
    <row r="127" spans="5:5" x14ac:dyDescent="0.2">
      <c r="E127" s="221"/>
    </row>
    <row r="128" spans="5:5" x14ac:dyDescent="0.2">
      <c r="E128" s="221"/>
    </row>
    <row r="129" spans="1:7" x14ac:dyDescent="0.2">
      <c r="E129" s="221"/>
    </row>
    <row r="130" spans="1:7" x14ac:dyDescent="0.2">
      <c r="E130" s="221"/>
    </row>
    <row r="131" spans="1:7" x14ac:dyDescent="0.2">
      <c r="E131" s="221"/>
    </row>
    <row r="132" spans="1:7" x14ac:dyDescent="0.2">
      <c r="E132" s="221"/>
    </row>
    <row r="133" spans="1:7" x14ac:dyDescent="0.2">
      <c r="E133" s="221"/>
    </row>
    <row r="134" spans="1:7" x14ac:dyDescent="0.2">
      <c r="E134" s="221"/>
    </row>
    <row r="135" spans="1:7" x14ac:dyDescent="0.2">
      <c r="E135" s="221"/>
    </row>
    <row r="136" spans="1:7" x14ac:dyDescent="0.2">
      <c r="E136" s="221"/>
    </row>
    <row r="137" spans="1:7" x14ac:dyDescent="0.2">
      <c r="E137" s="221"/>
    </row>
    <row r="138" spans="1:7" x14ac:dyDescent="0.2">
      <c r="E138" s="221"/>
    </row>
    <row r="139" spans="1:7" x14ac:dyDescent="0.2">
      <c r="E139" s="221"/>
    </row>
    <row r="140" spans="1:7" x14ac:dyDescent="0.2">
      <c r="A140" s="266"/>
      <c r="B140" s="266"/>
    </row>
    <row r="141" spans="1:7" x14ac:dyDescent="0.2">
      <c r="A141" s="265"/>
      <c r="B141" s="265"/>
      <c r="C141" s="267"/>
      <c r="D141" s="267"/>
      <c r="E141" s="268"/>
      <c r="F141" s="267"/>
      <c r="G141" s="269"/>
    </row>
    <row r="142" spans="1:7" x14ac:dyDescent="0.2">
      <c r="A142" s="270"/>
      <c r="B142" s="270"/>
      <c r="C142" s="265"/>
      <c r="D142" s="265"/>
      <c r="E142" s="271"/>
      <c r="F142" s="265"/>
      <c r="G142" s="265"/>
    </row>
    <row r="143" spans="1:7" x14ac:dyDescent="0.2">
      <c r="A143" s="265"/>
      <c r="B143" s="265"/>
      <c r="C143" s="265"/>
      <c r="D143" s="265"/>
      <c r="E143" s="271"/>
      <c r="F143" s="265"/>
      <c r="G143" s="265"/>
    </row>
    <row r="144" spans="1:7" x14ac:dyDescent="0.2">
      <c r="A144" s="265"/>
      <c r="B144" s="265"/>
      <c r="C144" s="265"/>
      <c r="D144" s="265"/>
      <c r="E144" s="271"/>
      <c r="F144" s="265"/>
      <c r="G144" s="265"/>
    </row>
    <row r="145" spans="1:7" x14ac:dyDescent="0.2">
      <c r="A145" s="265"/>
      <c r="B145" s="265"/>
      <c r="C145" s="265"/>
      <c r="D145" s="265"/>
      <c r="E145" s="271"/>
      <c r="F145" s="265"/>
      <c r="G145" s="265"/>
    </row>
    <row r="146" spans="1:7" x14ac:dyDescent="0.2">
      <c r="A146" s="265"/>
      <c r="B146" s="265"/>
      <c r="C146" s="265"/>
      <c r="D146" s="265"/>
      <c r="E146" s="271"/>
      <c r="F146" s="265"/>
      <c r="G146" s="265"/>
    </row>
    <row r="147" spans="1:7" x14ac:dyDescent="0.2">
      <c r="A147" s="265"/>
      <c r="B147" s="265"/>
      <c r="C147" s="265"/>
      <c r="D147" s="265"/>
      <c r="E147" s="271"/>
      <c r="F147" s="265"/>
      <c r="G147" s="265"/>
    </row>
    <row r="148" spans="1:7" x14ac:dyDescent="0.2">
      <c r="A148" s="265"/>
      <c r="B148" s="265"/>
      <c r="C148" s="265"/>
      <c r="D148" s="265"/>
      <c r="E148" s="271"/>
      <c r="F148" s="265"/>
      <c r="G148" s="265"/>
    </row>
    <row r="149" spans="1:7" x14ac:dyDescent="0.2">
      <c r="A149" s="265"/>
      <c r="B149" s="265"/>
      <c r="C149" s="265"/>
      <c r="D149" s="265"/>
      <c r="E149" s="271"/>
      <c r="F149" s="265"/>
      <c r="G149" s="265"/>
    </row>
    <row r="150" spans="1:7" x14ac:dyDescent="0.2">
      <c r="A150" s="265"/>
      <c r="B150" s="265"/>
      <c r="C150" s="265"/>
      <c r="D150" s="265"/>
      <c r="E150" s="271"/>
      <c r="F150" s="265"/>
      <c r="G150" s="265"/>
    </row>
    <row r="151" spans="1:7" x14ac:dyDescent="0.2">
      <c r="A151" s="265"/>
      <c r="B151" s="265"/>
      <c r="C151" s="265"/>
      <c r="D151" s="265"/>
      <c r="E151" s="271"/>
      <c r="F151" s="265"/>
      <c r="G151" s="265"/>
    </row>
    <row r="152" spans="1:7" x14ac:dyDescent="0.2">
      <c r="A152" s="265"/>
      <c r="B152" s="265"/>
      <c r="C152" s="265"/>
      <c r="D152" s="265"/>
      <c r="E152" s="271"/>
      <c r="F152" s="265"/>
      <c r="G152" s="265"/>
    </row>
    <row r="153" spans="1:7" x14ac:dyDescent="0.2">
      <c r="A153" s="265"/>
      <c r="B153" s="265"/>
      <c r="C153" s="265"/>
      <c r="D153" s="265"/>
      <c r="E153" s="271"/>
      <c r="F153" s="265"/>
      <c r="G153" s="265"/>
    </row>
    <row r="154" spans="1:7" x14ac:dyDescent="0.2">
      <c r="A154" s="265"/>
      <c r="B154" s="265"/>
      <c r="C154" s="265"/>
      <c r="D154" s="265"/>
      <c r="E154" s="271"/>
      <c r="F154" s="265"/>
      <c r="G154" s="265"/>
    </row>
  </sheetData>
  <mergeCells count="5">
    <mergeCell ref="C36:D36"/>
    <mergeCell ref="A1:G1"/>
    <mergeCell ref="A3:B3"/>
    <mergeCell ref="A4:B4"/>
    <mergeCell ref="E4:G4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24"/>
  <sheetViews>
    <sheetView showZeros="0" view="pageBreakPreview" zoomScaleNormal="100" zoomScaleSheetLayoutView="100" workbookViewId="0"/>
  </sheetViews>
  <sheetFormatPr defaultRowHeight="12.75" x14ac:dyDescent="0.2"/>
  <cols>
    <col min="1" max="1" width="6.7109375" customWidth="1"/>
    <col min="2" max="2" width="65.7109375" customWidth="1"/>
    <col min="3" max="3" width="15.7109375" customWidth="1"/>
  </cols>
  <sheetData>
    <row r="1" spans="1:3" ht="24.95" customHeight="1" thickBot="1" x14ac:dyDescent="0.25">
      <c r="A1" s="290" t="s">
        <v>605</v>
      </c>
      <c r="B1" s="291" t="s">
        <v>606</v>
      </c>
      <c r="C1" s="292" t="s">
        <v>607</v>
      </c>
    </row>
    <row r="2" spans="1:3" ht="24.95" customHeight="1" x14ac:dyDescent="0.2">
      <c r="A2" s="293"/>
      <c r="B2" s="294" t="s">
        <v>608</v>
      </c>
      <c r="C2" s="294"/>
    </row>
    <row r="3" spans="1:3" ht="24.95" customHeight="1" x14ac:dyDescent="0.2">
      <c r="A3" s="295">
        <v>1</v>
      </c>
      <c r="B3" s="296" t="s">
        <v>609</v>
      </c>
      <c r="C3" s="297"/>
    </row>
    <row r="4" spans="1:3" ht="24.95" customHeight="1" x14ac:dyDescent="0.2">
      <c r="A4" s="295">
        <v>2</v>
      </c>
      <c r="B4" s="298" t="s">
        <v>610</v>
      </c>
      <c r="C4" s="299"/>
    </row>
    <row r="5" spans="1:3" ht="24.95" customHeight="1" x14ac:dyDescent="0.2">
      <c r="A5" s="295">
        <v>3</v>
      </c>
      <c r="B5" s="298" t="s">
        <v>613</v>
      </c>
      <c r="C5" s="299"/>
    </row>
    <row r="6" spans="1:3" ht="24.95" customHeight="1" x14ac:dyDescent="0.2">
      <c r="A6" s="295">
        <v>4</v>
      </c>
      <c r="B6" s="298" t="s">
        <v>612</v>
      </c>
      <c r="C6" s="299"/>
    </row>
    <row r="7" spans="1:3" ht="24.95" customHeight="1" x14ac:dyDescent="0.2">
      <c r="A7" s="328">
        <v>5</v>
      </c>
      <c r="B7" s="300" t="s">
        <v>611</v>
      </c>
      <c r="C7" s="301"/>
    </row>
    <row r="8" spans="1:3" ht="24.95" customHeight="1" x14ac:dyDescent="0.2">
      <c r="A8" s="293"/>
      <c r="B8" s="302"/>
      <c r="C8" s="303"/>
    </row>
    <row r="9" spans="1:3" ht="24.95" customHeight="1" thickBot="1" x14ac:dyDescent="0.25">
      <c r="A9" s="293"/>
      <c r="B9" s="302"/>
      <c r="C9" s="303"/>
    </row>
    <row r="10" spans="1:3" ht="24.95" customHeight="1" thickBot="1" x14ac:dyDescent="0.25">
      <c r="A10" s="304" t="s">
        <v>614</v>
      </c>
      <c r="B10" s="305" t="s">
        <v>615</v>
      </c>
      <c r="C10" s="306"/>
    </row>
    <row r="11" spans="1:3" ht="24.95" customHeight="1" x14ac:dyDescent="0.2">
      <c r="A11" s="293"/>
      <c r="B11" s="302"/>
      <c r="C11" s="303"/>
    </row>
    <row r="12" spans="1:3" ht="24.95" customHeight="1" thickBot="1" x14ac:dyDescent="0.25">
      <c r="A12" s="293"/>
      <c r="B12" s="302"/>
      <c r="C12" s="303"/>
    </row>
    <row r="13" spans="1:3" ht="24.95" customHeight="1" thickBot="1" x14ac:dyDescent="0.25">
      <c r="A13" s="304" t="s">
        <v>616</v>
      </c>
      <c r="B13" s="307" t="s">
        <v>617</v>
      </c>
      <c r="C13" s="306"/>
    </row>
    <row r="14" spans="1:3" ht="24.95" customHeight="1" thickBot="1" x14ac:dyDescent="0.25">
      <c r="A14" s="293"/>
      <c r="B14" s="302"/>
      <c r="C14" s="303"/>
    </row>
    <row r="15" spans="1:3" ht="24.95" customHeight="1" thickBot="1" x14ac:dyDescent="0.25">
      <c r="A15" s="304" t="s">
        <v>176</v>
      </c>
      <c r="B15" s="305" t="s">
        <v>618</v>
      </c>
      <c r="C15" s="306"/>
    </row>
    <row r="16" spans="1:3" ht="24.95" customHeight="1" x14ac:dyDescent="0.2">
      <c r="A16" s="308"/>
      <c r="B16" s="362"/>
      <c r="C16" s="363"/>
    </row>
    <row r="17" spans="1:3" ht="24.95" customHeight="1" x14ac:dyDescent="0.2">
      <c r="A17" s="309"/>
      <c r="B17" s="364"/>
      <c r="C17" s="364"/>
    </row>
    <row r="18" spans="1:3" ht="24.95" customHeight="1" x14ac:dyDescent="0.2">
      <c r="A18" s="309"/>
      <c r="B18" s="364"/>
      <c r="C18" s="364"/>
    </row>
    <row r="19" spans="1:3" ht="24.95" customHeight="1" x14ac:dyDescent="0.2">
      <c r="A19" s="309"/>
      <c r="B19" s="364"/>
      <c r="C19" s="364"/>
    </row>
    <row r="20" spans="1:3" ht="24.95" customHeight="1" x14ac:dyDescent="0.2">
      <c r="A20" s="310" t="s">
        <v>619</v>
      </c>
      <c r="B20" s="311"/>
      <c r="C20" s="312"/>
    </row>
    <row r="21" spans="1:3" ht="24.95" customHeight="1" x14ac:dyDescent="0.2">
      <c r="A21" s="310" t="s">
        <v>620</v>
      </c>
      <c r="B21" s="311"/>
      <c r="C21" s="312"/>
    </row>
    <row r="22" spans="1:3" ht="24.95" customHeight="1" x14ac:dyDescent="0.2">
      <c r="A22" s="310" t="s">
        <v>621</v>
      </c>
      <c r="B22" s="311"/>
      <c r="C22" s="312"/>
    </row>
    <row r="23" spans="1:3" ht="24.95" customHeight="1" x14ac:dyDescent="0.2">
      <c r="A23" s="310" t="s">
        <v>64</v>
      </c>
      <c r="B23" s="311"/>
      <c r="C23" s="312"/>
    </row>
    <row r="24" spans="1:3" x14ac:dyDescent="0.2">
      <c r="A24" s="293"/>
      <c r="B24" s="302"/>
      <c r="C24" s="313"/>
    </row>
  </sheetData>
  <mergeCells count="4">
    <mergeCell ref="B16:C16"/>
    <mergeCell ref="B17:C17"/>
    <mergeCell ref="B18:C18"/>
    <mergeCell ref="B19:C1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2"/>
  <sheetViews>
    <sheetView showZeros="0" view="pageBreakPreview" zoomScale="115" zoomScaleNormal="100" zoomScaleSheetLayoutView="115" workbookViewId="0"/>
  </sheetViews>
  <sheetFormatPr defaultRowHeight="12.75" x14ac:dyDescent="0.2"/>
  <cols>
    <col min="1" max="1" width="6.7109375" customWidth="1"/>
    <col min="2" max="2" width="52.7109375" customWidth="1"/>
    <col min="3" max="3" width="6.7109375" customWidth="1"/>
    <col min="4" max="4" width="16.7109375" customWidth="1"/>
  </cols>
  <sheetData>
    <row r="1" spans="1:4" ht="24.95" customHeight="1" thickBot="1" x14ac:dyDescent="0.25">
      <c r="A1" s="314" t="s">
        <v>622</v>
      </c>
      <c r="B1" s="315" t="s">
        <v>623</v>
      </c>
      <c r="C1" s="315" t="s">
        <v>624</v>
      </c>
      <c r="D1" s="316" t="s">
        <v>607</v>
      </c>
    </row>
    <row r="2" spans="1:4" ht="24.95" customHeight="1" x14ac:dyDescent="0.2">
      <c r="A2" s="302"/>
      <c r="B2" s="317" t="s">
        <v>609</v>
      </c>
      <c r="C2" s="302"/>
      <c r="D2" s="302"/>
    </row>
    <row r="3" spans="1:4" ht="24.95" customHeight="1" x14ac:dyDescent="0.2">
      <c r="A3" s="318">
        <v>1</v>
      </c>
      <c r="B3" s="319" t="s">
        <v>310</v>
      </c>
      <c r="C3" s="318" t="s">
        <v>625</v>
      </c>
      <c r="D3" s="320"/>
    </row>
    <row r="4" spans="1:4" ht="24.95" customHeight="1" x14ac:dyDescent="0.2">
      <c r="A4" s="318">
        <v>2</v>
      </c>
      <c r="B4" s="319" t="s">
        <v>626</v>
      </c>
      <c r="C4" s="318" t="s">
        <v>625</v>
      </c>
      <c r="D4" s="320"/>
    </row>
    <row r="5" spans="1:4" ht="24.95" customHeight="1" x14ac:dyDescent="0.2">
      <c r="A5" s="318">
        <v>3</v>
      </c>
      <c r="B5" s="319" t="s">
        <v>627</v>
      </c>
      <c r="C5" s="318" t="s">
        <v>625</v>
      </c>
      <c r="D5" s="320"/>
    </row>
    <row r="6" spans="1:4" ht="24.95" customHeight="1" x14ac:dyDescent="0.2">
      <c r="A6" s="318">
        <v>4</v>
      </c>
      <c r="B6" s="319" t="s">
        <v>628</v>
      </c>
      <c r="C6" s="318" t="s">
        <v>625</v>
      </c>
      <c r="D6" s="320"/>
    </row>
    <row r="7" spans="1:4" ht="24.95" customHeight="1" x14ac:dyDescent="0.2">
      <c r="A7" s="318">
        <v>5</v>
      </c>
      <c r="B7" s="319" t="s">
        <v>629</v>
      </c>
      <c r="C7" s="318" t="s">
        <v>625</v>
      </c>
      <c r="D7" s="320"/>
    </row>
    <row r="8" spans="1:4" ht="24.95" customHeight="1" x14ac:dyDescent="0.2">
      <c r="A8" s="318">
        <v>6</v>
      </c>
      <c r="B8" s="319" t="s">
        <v>630</v>
      </c>
      <c r="C8" s="318" t="s">
        <v>625</v>
      </c>
      <c r="D8" s="320"/>
    </row>
    <row r="9" spans="1:4" ht="24.95" customHeight="1" x14ac:dyDescent="0.2">
      <c r="A9" s="318">
        <v>7</v>
      </c>
      <c r="B9" s="319" t="s">
        <v>631</v>
      </c>
      <c r="C9" s="318" t="s">
        <v>625</v>
      </c>
      <c r="D9" s="320"/>
    </row>
    <row r="10" spans="1:4" ht="24.95" customHeight="1" thickBot="1" x14ac:dyDescent="0.25">
      <c r="A10" s="321"/>
      <c r="B10" s="322"/>
      <c r="C10" s="321"/>
      <c r="D10" s="323"/>
    </row>
    <row r="11" spans="1:4" ht="24.95" customHeight="1" thickTop="1" thickBot="1" x14ac:dyDescent="0.25">
      <c r="A11" s="324"/>
      <c r="B11" s="325" t="s">
        <v>632</v>
      </c>
      <c r="C11" s="326"/>
      <c r="D11" s="327"/>
    </row>
    <row r="12" spans="1:4" ht="13.5" thickTop="1" x14ac:dyDescent="0.2"/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12">
    <tabColor rgb="FF00B0F0"/>
    <pageSetUpPr fitToPage="1"/>
  </sheetPr>
  <dimension ref="A1:O46"/>
  <sheetViews>
    <sheetView showGridLines="0" showZeros="0" view="pageBreakPreview" topLeftCell="B28" zoomScaleNormal="100" zoomScaleSheetLayoutView="100" workbookViewId="0"/>
  </sheetViews>
  <sheetFormatPr defaultRowHeight="12.75" x14ac:dyDescent="0.2"/>
  <cols>
    <col min="1" max="1" width="0.5703125" hidden="1" customWidth="1"/>
    <col min="2" max="2" width="7.140625" customWidth="1"/>
    <col min="4" max="4" width="19.7109375" customWidth="1"/>
    <col min="5" max="5" width="6.85546875" customWidth="1"/>
    <col min="6" max="6" width="13.140625" customWidth="1"/>
    <col min="7" max="7" width="12.42578125" style="1" customWidth="1"/>
    <col min="8" max="8" width="13.5703125" customWidth="1"/>
    <col min="9" max="9" width="11.42578125" style="1" customWidth="1"/>
    <col min="10" max="10" width="6" style="1" customWidth="1"/>
    <col min="11" max="15" width="10.7109375" customWidth="1"/>
  </cols>
  <sheetData>
    <row r="1" spans="2:15" ht="12" customHeight="1" x14ac:dyDescent="0.2"/>
    <row r="2" spans="2:15" ht="17.25" customHeight="1" x14ac:dyDescent="0.25">
      <c r="B2" s="2"/>
      <c r="C2" s="3" t="s">
        <v>0</v>
      </c>
      <c r="E2" s="4"/>
      <c r="F2" s="3"/>
      <c r="G2" s="5"/>
      <c r="H2" s="6" t="s">
        <v>1</v>
      </c>
      <c r="I2" s="7">
        <f ca="1">TODAY()</f>
        <v>42114</v>
      </c>
      <c r="K2" s="2"/>
    </row>
    <row r="3" spans="2:15" ht="6" customHeight="1" x14ac:dyDescent="0.2">
      <c r="C3" s="8"/>
      <c r="D3" s="9" t="s">
        <v>2</v>
      </c>
    </row>
    <row r="4" spans="2:15" ht="4.5" customHeight="1" x14ac:dyDescent="0.2"/>
    <row r="5" spans="2:15" ht="13.5" customHeight="1" x14ac:dyDescent="0.25">
      <c r="C5" s="10" t="s">
        <v>3</v>
      </c>
      <c r="D5" s="11" t="s">
        <v>94</v>
      </c>
      <c r="E5" s="12" t="s">
        <v>95</v>
      </c>
      <c r="F5" s="13"/>
      <c r="G5" s="14"/>
      <c r="H5" s="13"/>
      <c r="I5" s="14"/>
      <c r="O5" s="7"/>
    </row>
    <row r="7" spans="2:15" x14ac:dyDescent="0.2">
      <c r="C7" s="15" t="s">
        <v>4</v>
      </c>
      <c r="D7" s="16"/>
      <c r="H7" s="17" t="s">
        <v>5</v>
      </c>
      <c r="J7" s="16"/>
      <c r="K7" s="16"/>
    </row>
    <row r="8" spans="2:15" x14ac:dyDescent="0.2">
      <c r="D8" s="16"/>
      <c r="H8" s="17" t="s">
        <v>6</v>
      </c>
      <c r="J8" s="16"/>
      <c r="K8" s="16"/>
    </row>
    <row r="9" spans="2:15" x14ac:dyDescent="0.2">
      <c r="C9" s="17"/>
      <c r="D9" s="16"/>
      <c r="H9" s="17"/>
      <c r="J9" s="16"/>
    </row>
    <row r="10" spans="2:15" x14ac:dyDescent="0.2">
      <c r="H10" s="17"/>
      <c r="J10" s="16"/>
    </row>
    <row r="11" spans="2:15" x14ac:dyDescent="0.2">
      <c r="C11" s="15" t="s">
        <v>7</v>
      </c>
      <c r="D11" s="16"/>
      <c r="H11" s="17" t="s">
        <v>5</v>
      </c>
      <c r="J11" s="16"/>
      <c r="K11" s="16"/>
    </row>
    <row r="12" spans="2:15" x14ac:dyDescent="0.2">
      <c r="D12" s="16"/>
      <c r="H12" s="17" t="s">
        <v>6</v>
      </c>
      <c r="J12" s="16"/>
      <c r="K12" s="16"/>
    </row>
    <row r="13" spans="2:15" ht="12.75" customHeight="1" x14ac:dyDescent="0.2">
      <c r="C13" s="17"/>
      <c r="D13" s="16"/>
      <c r="J13" s="17"/>
    </row>
    <row r="14" spans="2:15" ht="0.75" hidden="1" customHeight="1" x14ac:dyDescent="0.2">
      <c r="J14" s="17"/>
    </row>
    <row r="15" spans="2:15" ht="4.5" customHeight="1" x14ac:dyDescent="0.2">
      <c r="J15" s="17"/>
    </row>
    <row r="16" spans="2:15" ht="4.5" customHeight="1" x14ac:dyDescent="0.2"/>
    <row r="17" spans="2:12" ht="3.75" customHeight="1" x14ac:dyDescent="0.2"/>
    <row r="18" spans="2:12" ht="13.5" customHeight="1" x14ac:dyDescent="0.2">
      <c r="B18" s="18"/>
      <c r="C18" s="19"/>
      <c r="D18" s="19"/>
      <c r="E18" s="20"/>
      <c r="F18" s="21"/>
      <c r="G18" s="22"/>
      <c r="H18" s="23"/>
      <c r="I18" s="22"/>
      <c r="J18" s="24" t="s">
        <v>8</v>
      </c>
      <c r="K18" s="25"/>
    </row>
    <row r="19" spans="2:12" ht="15" customHeight="1" x14ac:dyDescent="0.2">
      <c r="B19" s="26" t="s">
        <v>9</v>
      </c>
      <c r="C19" s="27"/>
      <c r="D19" s="28">
        <v>15</v>
      </c>
      <c r="E19" s="29" t="s">
        <v>10</v>
      </c>
      <c r="F19" s="30"/>
      <c r="G19" s="31"/>
      <c r="H19" s="31"/>
      <c r="I19" s="365">
        <f>CEILING(G31,1)</f>
        <v>0</v>
      </c>
      <c r="J19" s="366"/>
      <c r="K19" s="32"/>
    </row>
    <row r="20" spans="2:12" x14ac:dyDescent="0.2">
      <c r="B20" s="26" t="s">
        <v>11</v>
      </c>
      <c r="C20" s="27"/>
      <c r="D20" s="28">
        <f>SazbaDPH1</f>
        <v>15</v>
      </c>
      <c r="E20" s="29" t="s">
        <v>10</v>
      </c>
      <c r="F20" s="33"/>
      <c r="G20" s="34"/>
      <c r="H20" s="34"/>
      <c r="I20" s="367">
        <f>ROUND(I19*D20/100,1)</f>
        <v>0</v>
      </c>
      <c r="J20" s="368"/>
      <c r="K20" s="35"/>
    </row>
    <row r="21" spans="2:12" x14ac:dyDescent="0.2">
      <c r="B21" s="26" t="s">
        <v>9</v>
      </c>
      <c r="C21" s="27"/>
      <c r="D21" s="28">
        <v>21</v>
      </c>
      <c r="E21" s="29" t="s">
        <v>10</v>
      </c>
      <c r="F21" s="33"/>
      <c r="G21" s="34"/>
      <c r="H21" s="34"/>
      <c r="I21" s="367">
        <f>CEILING(H31,1)</f>
        <v>0</v>
      </c>
      <c r="J21" s="368"/>
      <c r="K21" s="35"/>
    </row>
    <row r="22" spans="2:12" ht="13.5" thickBot="1" x14ac:dyDescent="0.25">
      <c r="B22" s="26" t="s">
        <v>11</v>
      </c>
      <c r="C22" s="27"/>
      <c r="D22" s="28">
        <f>SazbaDPH2</f>
        <v>21</v>
      </c>
      <c r="E22" s="29" t="s">
        <v>10</v>
      </c>
      <c r="F22" s="36"/>
      <c r="G22" s="37"/>
      <c r="H22" s="37"/>
      <c r="I22" s="369">
        <f>ROUND(I21*D21/100,1)</f>
        <v>0</v>
      </c>
      <c r="J22" s="370"/>
      <c r="K22" s="35"/>
    </row>
    <row r="23" spans="2:12" ht="16.5" thickBot="1" x14ac:dyDescent="0.25">
      <c r="B23" s="38" t="s">
        <v>12</v>
      </c>
      <c r="C23" s="39"/>
      <c r="D23" s="39"/>
      <c r="E23" s="40"/>
      <c r="F23" s="41"/>
      <c r="G23" s="42"/>
      <c r="H23" s="42"/>
      <c r="I23" s="371">
        <f>SUM(I19:I22)</f>
        <v>0</v>
      </c>
      <c r="J23" s="372"/>
      <c r="K23" s="43"/>
    </row>
    <row r="26" spans="2:12" ht="1.5" customHeight="1" x14ac:dyDescent="0.2"/>
    <row r="27" spans="2:12" ht="15.75" customHeight="1" x14ac:dyDescent="0.25">
      <c r="B27" s="12" t="s">
        <v>13</v>
      </c>
      <c r="C27" s="44"/>
      <c r="D27" s="44"/>
      <c r="E27" s="44"/>
      <c r="F27" s="44"/>
      <c r="G27" s="44"/>
      <c r="H27" s="44"/>
      <c r="I27" s="44"/>
      <c r="J27" s="44"/>
      <c r="K27" s="44"/>
      <c r="L27" s="45"/>
    </row>
    <row r="28" spans="2:12" ht="5.25" customHeight="1" x14ac:dyDescent="0.2">
      <c r="L28" s="45"/>
    </row>
    <row r="29" spans="2:12" ht="24" customHeight="1" x14ac:dyDescent="0.2">
      <c r="B29" s="46" t="s">
        <v>14</v>
      </c>
      <c r="C29" s="47"/>
      <c r="D29" s="47"/>
      <c r="E29" s="48"/>
      <c r="F29" s="49" t="s">
        <v>15</v>
      </c>
      <c r="G29" s="50" t="str">
        <f>CONCATENATE("Základ DPH ",SazbaDPH1," %")</f>
        <v>Základ DPH 15 %</v>
      </c>
      <c r="H29" s="49" t="str">
        <f>CONCATENATE("Základ DPH ",SazbaDPH2," %")</f>
        <v>Základ DPH 21 %</v>
      </c>
      <c r="I29" s="49" t="s">
        <v>16</v>
      </c>
      <c r="J29" s="49" t="s">
        <v>10</v>
      </c>
    </row>
    <row r="30" spans="2:12" x14ac:dyDescent="0.2">
      <c r="B30" s="51" t="s">
        <v>97</v>
      </c>
      <c r="C30" s="52" t="s">
        <v>95</v>
      </c>
      <c r="D30" s="53"/>
      <c r="E30" s="54"/>
      <c r="F30" s="55">
        <f>G30+H30+I30</f>
        <v>0</v>
      </c>
      <c r="G30" s="56">
        <v>0</v>
      </c>
      <c r="H30" s="57">
        <f>H42</f>
        <v>0</v>
      </c>
      <c r="I30" s="58">
        <f>(G30*SazbaDPH1)/100+(H30*SazbaDPH2)/100</f>
        <v>0</v>
      </c>
      <c r="J30" s="59" t="str">
        <f>IF(CelkemObjekty=0,"",F30/CelkemObjekty*100)</f>
        <v/>
      </c>
    </row>
    <row r="31" spans="2:12" ht="17.25" customHeight="1" x14ac:dyDescent="0.2">
      <c r="B31" s="65" t="s">
        <v>17</v>
      </c>
      <c r="C31" s="66"/>
      <c r="D31" s="67"/>
      <c r="E31" s="68"/>
      <c r="F31" s="69">
        <f>SUM(F30:F30)</f>
        <v>0</v>
      </c>
      <c r="G31" s="69">
        <f>SUM(G30:G30)</f>
        <v>0</v>
      </c>
      <c r="H31" s="69">
        <f>SUM(H30:H30)</f>
        <v>0</v>
      </c>
      <c r="I31" s="69">
        <f>SUM(I30:I30)</f>
        <v>0</v>
      </c>
      <c r="J31" s="70" t="str">
        <f>IF(CelkemObjekty=0,"",F31/CelkemObjekty*100)</f>
        <v/>
      </c>
    </row>
    <row r="32" spans="2:12" x14ac:dyDescent="0.2">
      <c r="B32" s="71"/>
      <c r="C32" s="71"/>
      <c r="D32" s="71"/>
      <c r="E32" s="71"/>
      <c r="F32" s="71"/>
      <c r="G32" s="71"/>
      <c r="H32" s="71"/>
      <c r="I32" s="71"/>
      <c r="J32" s="71"/>
      <c r="K32" s="71"/>
    </row>
    <row r="33" spans="2:11" ht="9.75" customHeight="1" x14ac:dyDescent="0.2">
      <c r="B33" s="71"/>
      <c r="C33" s="71"/>
      <c r="D33" s="71"/>
      <c r="E33" s="71"/>
      <c r="F33" s="71"/>
      <c r="G33" s="71"/>
      <c r="H33" s="71"/>
      <c r="I33" s="71"/>
      <c r="J33" s="71"/>
      <c r="K33" s="71"/>
    </row>
    <row r="34" spans="2:11" ht="7.5" customHeight="1" x14ac:dyDescent="0.2">
      <c r="B34" s="71"/>
      <c r="C34" s="71"/>
      <c r="D34" s="71"/>
      <c r="E34" s="71"/>
      <c r="F34" s="71"/>
      <c r="G34" s="71"/>
      <c r="H34" s="71"/>
      <c r="I34" s="71"/>
      <c r="J34" s="71"/>
      <c r="K34" s="71"/>
    </row>
    <row r="35" spans="2:11" ht="18" x14ac:dyDescent="0.25">
      <c r="B35" s="12" t="s">
        <v>18</v>
      </c>
      <c r="C35" s="44"/>
      <c r="D35" s="44"/>
      <c r="E35" s="44"/>
      <c r="F35" s="44"/>
      <c r="G35" s="44"/>
      <c r="H35" s="44"/>
      <c r="I35" s="44"/>
      <c r="J35" s="44"/>
      <c r="K35" s="71"/>
    </row>
    <row r="36" spans="2:11" x14ac:dyDescent="0.2">
      <c r="K36" s="71"/>
    </row>
    <row r="37" spans="2:11" ht="25.5" x14ac:dyDescent="0.2">
      <c r="B37" s="72" t="s">
        <v>19</v>
      </c>
      <c r="C37" s="73" t="s">
        <v>20</v>
      </c>
      <c r="D37" s="47"/>
      <c r="E37" s="48"/>
      <c r="F37" s="49" t="s">
        <v>15</v>
      </c>
      <c r="G37" s="50" t="str">
        <f>CONCATENATE("Základ DPH ",SazbaDPH1," %")</f>
        <v>Základ DPH 15 %</v>
      </c>
      <c r="H37" s="49" t="str">
        <f>CONCATENATE("Základ DPH ",SazbaDPH2," %")</f>
        <v>Základ DPH 21 %</v>
      </c>
      <c r="I37" s="50" t="s">
        <v>16</v>
      </c>
      <c r="J37" s="49" t="s">
        <v>10</v>
      </c>
    </row>
    <row r="38" spans="2:11" x14ac:dyDescent="0.2">
      <c r="B38" s="74" t="s">
        <v>97</v>
      </c>
      <c r="C38" s="75" t="s">
        <v>100</v>
      </c>
      <c r="D38" s="53"/>
      <c r="E38" s="54"/>
      <c r="F38" s="55">
        <f>G38+H38+I38</f>
        <v>0</v>
      </c>
      <c r="G38" s="56">
        <v>0</v>
      </c>
      <c r="H38" s="57">
        <f>'01 KL'!C23</f>
        <v>0</v>
      </c>
      <c r="I38" s="63">
        <f>(G38*SazbaDPH1)/100+(H38*SazbaDPH2)/100</f>
        <v>0</v>
      </c>
      <c r="J38" s="59" t="str">
        <f>IF(CelkemObjekty=0,"",F38/CelkemObjekty*100)</f>
        <v/>
      </c>
    </row>
    <row r="39" spans="2:11" x14ac:dyDescent="0.2">
      <c r="B39" s="76" t="s">
        <v>592</v>
      </c>
      <c r="C39" s="77" t="s">
        <v>315</v>
      </c>
      <c r="D39" s="60"/>
      <c r="E39" s="61"/>
      <c r="F39" s="62">
        <f>G39+H39+I39</f>
        <v>0</v>
      </c>
      <c r="G39" s="63">
        <v>0</v>
      </c>
      <c r="H39" s="64">
        <f>'02 KL'!C23</f>
        <v>0</v>
      </c>
      <c r="I39" s="63">
        <f>(G39*SazbaDPH1)/100+(H39*SazbaDPH2)/100</f>
        <v>0</v>
      </c>
      <c r="J39" s="59" t="str">
        <f>IF(CelkemObjekty=0,"",F39/CelkemObjekty*100)</f>
        <v/>
      </c>
    </row>
    <row r="40" spans="2:11" x14ac:dyDescent="0.2">
      <c r="B40" s="76" t="s">
        <v>593</v>
      </c>
      <c r="C40" s="77" t="s">
        <v>429</v>
      </c>
      <c r="D40" s="60"/>
      <c r="E40" s="61"/>
      <c r="F40" s="62">
        <f>G40+H40+I40</f>
        <v>0</v>
      </c>
      <c r="G40" s="63">
        <v>0</v>
      </c>
      <c r="H40" s="64">
        <f>'03 KL'!C23</f>
        <v>0</v>
      </c>
      <c r="I40" s="63">
        <f>(G40*SazbaDPH1)/100+(H40*SazbaDPH2)/100</f>
        <v>0</v>
      </c>
      <c r="J40" s="59" t="str">
        <f>IF(CelkemObjekty=0,"",F40/CelkemObjekty*100)</f>
        <v/>
      </c>
    </row>
    <row r="41" spans="2:11" x14ac:dyDescent="0.2">
      <c r="B41" s="76" t="s">
        <v>594</v>
      </c>
      <c r="C41" s="77" t="s">
        <v>481</v>
      </c>
      <c r="D41" s="60"/>
      <c r="E41" s="61"/>
      <c r="F41" s="62">
        <f>G41+H41+I41</f>
        <v>0</v>
      </c>
      <c r="G41" s="63">
        <v>0</v>
      </c>
      <c r="H41" s="64">
        <f>'04 KL'!C23</f>
        <v>0</v>
      </c>
      <c r="I41" s="63">
        <f>(G41*SazbaDPH1)/100+(H41*SazbaDPH2)/100</f>
        <v>0</v>
      </c>
      <c r="J41" s="59" t="str">
        <f>IF(CelkemObjekty=0,"",F41/CelkemObjekty*100)</f>
        <v/>
      </c>
    </row>
    <row r="42" spans="2:11" x14ac:dyDescent="0.2">
      <c r="B42" s="65" t="s">
        <v>17</v>
      </c>
      <c r="C42" s="66"/>
      <c r="D42" s="67"/>
      <c r="E42" s="68"/>
      <c r="F42" s="69">
        <f>SUM(F38:F41)</f>
        <v>0</v>
      </c>
      <c r="G42" s="78">
        <f>SUM(G38:G41)</f>
        <v>0</v>
      </c>
      <c r="H42" s="69">
        <f>SUM(H38:H41)</f>
        <v>0</v>
      </c>
      <c r="I42" s="78">
        <f>SUM(I38:I41)</f>
        <v>0</v>
      </c>
      <c r="J42" s="70" t="str">
        <f>IF(CelkemObjekty=0,"",F42/CelkemObjekty*100)</f>
        <v/>
      </c>
    </row>
    <row r="43" spans="2:11" ht="9" customHeight="1" x14ac:dyDescent="0.2"/>
    <row r="44" spans="2:11" ht="6" customHeight="1" x14ac:dyDescent="0.2"/>
    <row r="45" spans="2:11" ht="3" customHeight="1" x14ac:dyDescent="0.2"/>
    <row r="46" spans="2:11" ht="6.75" customHeight="1" x14ac:dyDescent="0.2"/>
  </sheetData>
  <mergeCells count="5">
    <mergeCell ref="I19:J19"/>
    <mergeCell ref="I20:J20"/>
    <mergeCell ref="I21:J21"/>
    <mergeCell ref="I22:J22"/>
    <mergeCell ref="I23:J23"/>
  </mergeCells>
  <pageMargins left="0.39370078740157483" right="0.19685039370078741" top="0.39370078740157483" bottom="0.39370078740157483" header="0" footer="0.19685039370078741"/>
  <pageSetup paperSize="9" fitToHeight="9999" orientation="portrait" horizontalDpi="300" verticalDpi="300" r:id="rId1"/>
  <headerFooter alignWithMargins="0">
    <oddFooter>&amp;L&amp;9Zpracováno programem &amp;"Arial CE,Tučné"BUILDpower,  © RTS, a.s.&amp;R&amp;9Stránka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rgb="FF00B0F0"/>
  </sheetPr>
  <dimension ref="A1:BE55"/>
  <sheetViews>
    <sheetView showZeros="0" view="pageBreakPreview" zoomScaleNormal="100" zoomScaleSheetLayoutView="100" workbookViewId="0"/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4.75" customHeight="1" thickBot="1" x14ac:dyDescent="0.25">
      <c r="A1" s="79" t="s">
        <v>26</v>
      </c>
      <c r="B1" s="80"/>
      <c r="C1" s="80"/>
      <c r="D1" s="80"/>
      <c r="E1" s="80"/>
      <c r="F1" s="80"/>
      <c r="G1" s="80"/>
    </row>
    <row r="2" spans="1:57" ht="12.75" customHeight="1" x14ac:dyDescent="0.2">
      <c r="A2" s="81" t="s">
        <v>27</v>
      </c>
      <c r="B2" s="82"/>
      <c r="C2" s="83" t="str">
        <f>'01 Rek'!H1</f>
        <v>10140/01</v>
      </c>
      <c r="D2" s="83" t="str">
        <f>'01 Rek'!G2</f>
        <v>Sanační část</v>
      </c>
      <c r="E2" s="82"/>
      <c r="F2" s="84" t="s">
        <v>28</v>
      </c>
      <c r="G2" s="85"/>
    </row>
    <row r="3" spans="1:57" ht="3" hidden="1" customHeight="1" x14ac:dyDescent="0.2">
      <c r="A3" s="86"/>
      <c r="B3" s="87"/>
      <c r="C3" s="88"/>
      <c r="D3" s="88"/>
      <c r="E3" s="87"/>
      <c r="F3" s="89"/>
      <c r="G3" s="90"/>
    </row>
    <row r="4" spans="1:57" ht="12" customHeight="1" x14ac:dyDescent="0.2">
      <c r="A4" s="91" t="s">
        <v>29</v>
      </c>
      <c r="B4" s="87"/>
      <c r="C4" s="88" t="s">
        <v>595</v>
      </c>
      <c r="D4" s="88"/>
      <c r="E4" s="87"/>
      <c r="F4" s="89" t="s">
        <v>30</v>
      </c>
      <c r="G4" s="92"/>
    </row>
    <row r="5" spans="1:57" ht="12.95" customHeight="1" x14ac:dyDescent="0.2">
      <c r="A5" s="93" t="s">
        <v>97</v>
      </c>
      <c r="B5" s="94"/>
      <c r="C5" s="95" t="s">
        <v>95</v>
      </c>
      <c r="D5" s="96"/>
      <c r="E5" s="97"/>
      <c r="F5" s="89" t="s">
        <v>31</v>
      </c>
      <c r="G5" s="90"/>
    </row>
    <row r="6" spans="1:57" ht="12.95" customHeight="1" x14ac:dyDescent="0.2">
      <c r="A6" s="91" t="s">
        <v>32</v>
      </c>
      <c r="B6" s="87"/>
      <c r="C6" s="88" t="s">
        <v>596</v>
      </c>
      <c r="D6" s="88"/>
      <c r="E6" s="87"/>
      <c r="F6" s="98" t="s">
        <v>33</v>
      </c>
      <c r="G6" s="99">
        <v>0</v>
      </c>
      <c r="O6" s="100"/>
    </row>
    <row r="7" spans="1:57" ht="12.95" customHeight="1" x14ac:dyDescent="0.2">
      <c r="A7" s="101" t="s">
        <v>94</v>
      </c>
      <c r="B7" s="102"/>
      <c r="C7" s="103" t="s">
        <v>95</v>
      </c>
      <c r="D7" s="104"/>
      <c r="E7" s="104"/>
      <c r="F7" s="105" t="s">
        <v>34</v>
      </c>
      <c r="G7" s="99">
        <f>IF(PocetMJ=0,,ROUND((F30+F32)/PocetMJ,1))</f>
        <v>0</v>
      </c>
    </row>
    <row r="8" spans="1:57" x14ac:dyDescent="0.2">
      <c r="A8" s="106" t="s">
        <v>35</v>
      </c>
      <c r="B8" s="89"/>
      <c r="C8" s="381"/>
      <c r="D8" s="381"/>
      <c r="E8" s="382"/>
      <c r="F8" s="107" t="s">
        <v>36</v>
      </c>
      <c r="G8" s="108"/>
      <c r="H8" s="109"/>
      <c r="I8" s="110"/>
    </row>
    <row r="9" spans="1:57" x14ac:dyDescent="0.2">
      <c r="A9" s="106" t="s">
        <v>37</v>
      </c>
      <c r="B9" s="89"/>
      <c r="C9" s="381">
        <f>Projektant</f>
        <v>0</v>
      </c>
      <c r="D9" s="381"/>
      <c r="E9" s="382"/>
      <c r="F9" s="89"/>
      <c r="G9" s="111"/>
      <c r="H9" s="112"/>
    </row>
    <row r="10" spans="1:57" x14ac:dyDescent="0.2">
      <c r="A10" s="106" t="s">
        <v>38</v>
      </c>
      <c r="B10" s="89"/>
      <c r="C10" s="381"/>
      <c r="D10" s="381"/>
      <c r="E10" s="381"/>
      <c r="F10" s="113"/>
      <c r="G10" s="114"/>
      <c r="H10" s="115"/>
    </row>
    <row r="11" spans="1:57" ht="13.5" customHeight="1" x14ac:dyDescent="0.2">
      <c r="A11" s="106" t="s">
        <v>39</v>
      </c>
      <c r="B11" s="89"/>
      <c r="C11" s="381"/>
      <c r="D11" s="381"/>
      <c r="E11" s="381"/>
      <c r="F11" s="116" t="s">
        <v>40</v>
      </c>
      <c r="G11" s="117">
        <v>10140</v>
      </c>
      <c r="H11" s="112"/>
      <c r="BA11" s="118"/>
      <c r="BB11" s="118"/>
      <c r="BC11" s="118"/>
      <c r="BD11" s="118"/>
      <c r="BE11" s="118"/>
    </row>
    <row r="12" spans="1:57" ht="12.75" customHeight="1" x14ac:dyDescent="0.2">
      <c r="A12" s="119" t="s">
        <v>41</v>
      </c>
      <c r="B12" s="87"/>
      <c r="C12" s="383"/>
      <c r="D12" s="383"/>
      <c r="E12" s="383"/>
      <c r="F12" s="120" t="s">
        <v>42</v>
      </c>
      <c r="G12" s="121"/>
      <c r="H12" s="112"/>
    </row>
    <row r="13" spans="1:57" ht="28.5" customHeight="1" thickBot="1" x14ac:dyDescent="0.25">
      <c r="A13" s="122" t="s">
        <v>43</v>
      </c>
      <c r="B13" s="123"/>
      <c r="C13" s="123"/>
      <c r="D13" s="123"/>
      <c r="E13" s="124"/>
      <c r="F13" s="124"/>
      <c r="G13" s="125"/>
      <c r="H13" s="112"/>
    </row>
    <row r="14" spans="1:57" ht="17.25" customHeight="1" thickBot="1" x14ac:dyDescent="0.25">
      <c r="A14" s="126" t="s">
        <v>44</v>
      </c>
      <c r="B14" s="127"/>
      <c r="C14" s="128"/>
      <c r="D14" s="129" t="s">
        <v>45</v>
      </c>
      <c r="E14" s="130"/>
      <c r="F14" s="130"/>
      <c r="G14" s="128"/>
    </row>
    <row r="15" spans="1:57" ht="15.95" customHeight="1" x14ac:dyDescent="0.2">
      <c r="A15" s="131"/>
      <c r="B15" s="132" t="s">
        <v>46</v>
      </c>
      <c r="C15" s="133">
        <f>HSV</f>
        <v>0</v>
      </c>
      <c r="D15" s="134" t="str">
        <f>'01 Rek'!A18</f>
        <v>Ztížené výrobní podmínky</v>
      </c>
      <c r="E15" s="135"/>
      <c r="F15" s="136"/>
      <c r="G15" s="133">
        <f>'01 Rek'!I18</f>
        <v>0</v>
      </c>
    </row>
    <row r="16" spans="1:57" ht="15.95" customHeight="1" x14ac:dyDescent="0.2">
      <c r="A16" s="131" t="s">
        <v>47</v>
      </c>
      <c r="B16" s="132" t="s">
        <v>48</v>
      </c>
      <c r="C16" s="133">
        <f>PSV</f>
        <v>0</v>
      </c>
      <c r="D16" s="137" t="str">
        <f>'01 Rek'!A19</f>
        <v>Oborová přirážka</v>
      </c>
      <c r="E16" s="138"/>
      <c r="F16" s="139"/>
      <c r="G16" s="133">
        <f>'01 Rek'!I19</f>
        <v>0</v>
      </c>
    </row>
    <row r="17" spans="1:7" ht="15.95" customHeight="1" x14ac:dyDescent="0.2">
      <c r="A17" s="131" t="s">
        <v>49</v>
      </c>
      <c r="B17" s="132" t="s">
        <v>50</v>
      </c>
      <c r="C17" s="133">
        <f>Mont</f>
        <v>0</v>
      </c>
      <c r="D17" s="137" t="str">
        <f>'01 Rek'!A20</f>
        <v>Přesun stavebních kapacit</v>
      </c>
      <c r="E17" s="138"/>
      <c r="F17" s="139"/>
      <c r="G17" s="133">
        <f>'01 Rek'!I20</f>
        <v>0</v>
      </c>
    </row>
    <row r="18" spans="1:7" ht="15.95" customHeight="1" x14ac:dyDescent="0.2">
      <c r="A18" s="140" t="s">
        <v>51</v>
      </c>
      <c r="B18" s="141" t="s">
        <v>52</v>
      </c>
      <c r="C18" s="133">
        <f>Dodavka</f>
        <v>0</v>
      </c>
      <c r="D18" s="137" t="str">
        <f>'01 Rek'!A21</f>
        <v>Mimostaveništní doprava</v>
      </c>
      <c r="E18" s="138"/>
      <c r="F18" s="139"/>
      <c r="G18" s="133">
        <f>'01 Rek'!I21</f>
        <v>0</v>
      </c>
    </row>
    <row r="19" spans="1:7" ht="15.95" customHeight="1" x14ac:dyDescent="0.2">
      <c r="A19" s="142" t="s">
        <v>53</v>
      </c>
      <c r="B19" s="132"/>
      <c r="C19" s="133">
        <f>SUM(C15:C18)</f>
        <v>0</v>
      </c>
      <c r="D19" s="143" t="str">
        <f>'01 Rek'!A22</f>
        <v>Zařízení staveniště</v>
      </c>
      <c r="E19" s="138"/>
      <c r="F19" s="139"/>
      <c r="G19" s="133">
        <f>'01 Rek'!I22</f>
        <v>0</v>
      </c>
    </row>
    <row r="20" spans="1:7" ht="15.95" customHeight="1" x14ac:dyDescent="0.2">
      <c r="A20" s="142"/>
      <c r="B20" s="132"/>
      <c r="C20" s="133"/>
      <c r="D20" s="137" t="str">
        <f>'01 Rek'!A23</f>
        <v>Provoz investora</v>
      </c>
      <c r="E20" s="138"/>
      <c r="F20" s="139"/>
      <c r="G20" s="133">
        <f>'01 Rek'!I23</f>
        <v>0</v>
      </c>
    </row>
    <row r="21" spans="1:7" ht="15.95" customHeight="1" x14ac:dyDescent="0.2">
      <c r="A21" s="142" t="s">
        <v>25</v>
      </c>
      <c r="B21" s="132"/>
      <c r="C21" s="133">
        <f>HZS</f>
        <v>0</v>
      </c>
      <c r="D21" s="137" t="str">
        <f>'01 Rek'!A24</f>
        <v>Kompletační činnost (IČD)</v>
      </c>
      <c r="E21" s="138"/>
      <c r="F21" s="139"/>
      <c r="G21" s="133">
        <f>'01 Rek'!I24</f>
        <v>0</v>
      </c>
    </row>
    <row r="22" spans="1:7" ht="15.95" customHeight="1" x14ac:dyDescent="0.2">
      <c r="A22" s="144" t="s">
        <v>54</v>
      </c>
      <c r="B22" s="112"/>
      <c r="C22" s="133">
        <f>C19+C21</f>
        <v>0</v>
      </c>
      <c r="D22" s="137" t="s">
        <v>55</v>
      </c>
      <c r="E22" s="138"/>
      <c r="F22" s="139"/>
      <c r="G22" s="133">
        <f>G23-SUM(G15:G21)</f>
        <v>0</v>
      </c>
    </row>
    <row r="23" spans="1:7" ht="15.95" customHeight="1" thickBot="1" x14ac:dyDescent="0.25">
      <c r="A23" s="377" t="s">
        <v>56</v>
      </c>
      <c r="B23" s="378"/>
      <c r="C23" s="145">
        <f>C22+G23</f>
        <v>0</v>
      </c>
      <c r="D23" s="146" t="s">
        <v>57</v>
      </c>
      <c r="E23" s="147"/>
      <c r="F23" s="148"/>
      <c r="G23" s="133">
        <f>VRN</f>
        <v>0</v>
      </c>
    </row>
    <row r="24" spans="1:7" x14ac:dyDescent="0.2">
      <c r="A24" s="149" t="s">
        <v>58</v>
      </c>
      <c r="B24" s="150"/>
      <c r="C24" s="151"/>
      <c r="D24" s="150" t="s">
        <v>59</v>
      </c>
      <c r="E24" s="150"/>
      <c r="F24" s="152" t="s">
        <v>60</v>
      </c>
      <c r="G24" s="153"/>
    </row>
    <row r="25" spans="1:7" x14ac:dyDescent="0.2">
      <c r="A25" s="144" t="s">
        <v>61</v>
      </c>
      <c r="B25" s="112"/>
      <c r="C25" s="154"/>
      <c r="D25" s="112" t="s">
        <v>61</v>
      </c>
      <c r="F25" s="155" t="s">
        <v>61</v>
      </c>
      <c r="G25" s="156"/>
    </row>
    <row r="26" spans="1:7" ht="37.5" customHeight="1" x14ac:dyDescent="0.2">
      <c r="A26" s="144" t="s">
        <v>62</v>
      </c>
      <c r="B26" s="157"/>
      <c r="C26" s="154"/>
      <c r="D26" s="112" t="s">
        <v>62</v>
      </c>
      <c r="F26" s="155" t="s">
        <v>62</v>
      </c>
      <c r="G26" s="156"/>
    </row>
    <row r="27" spans="1:7" x14ac:dyDescent="0.2">
      <c r="A27" s="144"/>
      <c r="B27" s="158"/>
      <c r="C27" s="154"/>
      <c r="D27" s="112"/>
      <c r="F27" s="155"/>
      <c r="G27" s="156"/>
    </row>
    <row r="28" spans="1:7" x14ac:dyDescent="0.2">
      <c r="A28" s="144" t="s">
        <v>63</v>
      </c>
      <c r="B28" s="112"/>
      <c r="C28" s="154"/>
      <c r="D28" s="155" t="s">
        <v>64</v>
      </c>
      <c r="E28" s="154"/>
      <c r="F28" s="159" t="s">
        <v>64</v>
      </c>
      <c r="G28" s="156"/>
    </row>
    <row r="29" spans="1:7" ht="69" customHeight="1" x14ac:dyDescent="0.2">
      <c r="A29" s="144"/>
      <c r="B29" s="112"/>
      <c r="C29" s="160"/>
      <c r="D29" s="161"/>
      <c r="E29" s="160"/>
      <c r="F29" s="112"/>
      <c r="G29" s="156"/>
    </row>
    <row r="30" spans="1:7" x14ac:dyDescent="0.2">
      <c r="A30" s="162" t="s">
        <v>9</v>
      </c>
      <c r="B30" s="163"/>
      <c r="C30" s="164">
        <v>21</v>
      </c>
      <c r="D30" s="163" t="s">
        <v>65</v>
      </c>
      <c r="E30" s="165"/>
      <c r="F30" s="379">
        <f>ROUND(C23-F32,0)</f>
        <v>0</v>
      </c>
      <c r="G30" s="380"/>
    </row>
    <row r="31" spans="1:7" x14ac:dyDescent="0.2">
      <c r="A31" s="162" t="s">
        <v>66</v>
      </c>
      <c r="B31" s="163"/>
      <c r="C31" s="164">
        <f>SazbaDPH1</f>
        <v>21</v>
      </c>
      <c r="D31" s="163" t="s">
        <v>67</v>
      </c>
      <c r="E31" s="165"/>
      <c r="F31" s="379">
        <f>ROUND(PRODUCT(F30,C31/100),1)</f>
        <v>0</v>
      </c>
      <c r="G31" s="380"/>
    </row>
    <row r="32" spans="1:7" x14ac:dyDescent="0.2">
      <c r="A32" s="162" t="s">
        <v>9</v>
      </c>
      <c r="B32" s="163"/>
      <c r="C32" s="164">
        <v>0</v>
      </c>
      <c r="D32" s="163" t="s">
        <v>67</v>
      </c>
      <c r="E32" s="165"/>
      <c r="F32" s="379">
        <v>0</v>
      </c>
      <c r="G32" s="380"/>
    </row>
    <row r="33" spans="1:8" x14ac:dyDescent="0.2">
      <c r="A33" s="162" t="s">
        <v>66</v>
      </c>
      <c r="B33" s="166"/>
      <c r="C33" s="167">
        <f>SazbaDPH2</f>
        <v>0</v>
      </c>
      <c r="D33" s="163" t="s">
        <v>67</v>
      </c>
      <c r="E33" s="139"/>
      <c r="F33" s="379">
        <f>ROUND(PRODUCT(F32,C33/100),1)</f>
        <v>0</v>
      </c>
      <c r="G33" s="380"/>
    </row>
    <row r="34" spans="1:8" s="171" customFormat="1" ht="19.5" customHeight="1" thickBot="1" x14ac:dyDescent="0.3">
      <c r="A34" s="168" t="s">
        <v>68</v>
      </c>
      <c r="B34" s="169"/>
      <c r="C34" s="169"/>
      <c r="D34" s="169"/>
      <c r="E34" s="170"/>
      <c r="F34" s="374">
        <f>CEILING(SUM(F30:F33),IF(SUM(F30:F33)&gt;=0,1,-1))</f>
        <v>0</v>
      </c>
      <c r="G34" s="375"/>
    </row>
    <row r="36" spans="1:8" x14ac:dyDescent="0.2">
      <c r="A36" s="1" t="s">
        <v>69</v>
      </c>
      <c r="B36" s="1"/>
      <c r="C36" s="1"/>
      <c r="D36" s="1"/>
      <c r="E36" s="1"/>
      <c r="F36" s="1"/>
      <c r="G36" s="1"/>
      <c r="H36" t="s">
        <v>2</v>
      </c>
    </row>
    <row r="37" spans="1:8" ht="14.25" customHeight="1" x14ac:dyDescent="0.2">
      <c r="A37" s="1"/>
      <c r="B37" s="376"/>
      <c r="C37" s="376"/>
      <c r="D37" s="376"/>
      <c r="E37" s="376"/>
      <c r="F37" s="376"/>
      <c r="G37" s="376"/>
      <c r="H37" t="s">
        <v>2</v>
      </c>
    </row>
    <row r="38" spans="1:8" ht="12.75" customHeight="1" x14ac:dyDescent="0.2">
      <c r="A38" s="172"/>
      <c r="B38" s="376"/>
      <c r="C38" s="376"/>
      <c r="D38" s="376"/>
      <c r="E38" s="376"/>
      <c r="F38" s="376"/>
      <c r="G38" s="376"/>
      <c r="H38" t="s">
        <v>2</v>
      </c>
    </row>
    <row r="39" spans="1:8" x14ac:dyDescent="0.2">
      <c r="A39" s="172"/>
      <c r="B39" s="376"/>
      <c r="C39" s="376"/>
      <c r="D39" s="376"/>
      <c r="E39" s="376"/>
      <c r="F39" s="376"/>
      <c r="G39" s="376"/>
      <c r="H39" t="s">
        <v>2</v>
      </c>
    </row>
    <row r="40" spans="1:8" x14ac:dyDescent="0.2">
      <c r="A40" s="172"/>
      <c r="B40" s="376"/>
      <c r="C40" s="376"/>
      <c r="D40" s="376"/>
      <c r="E40" s="376"/>
      <c r="F40" s="376"/>
      <c r="G40" s="376"/>
      <c r="H40" t="s">
        <v>2</v>
      </c>
    </row>
    <row r="41" spans="1:8" x14ac:dyDescent="0.2">
      <c r="A41" s="172"/>
      <c r="B41" s="376"/>
      <c r="C41" s="376"/>
      <c r="D41" s="376"/>
      <c r="E41" s="376"/>
      <c r="F41" s="376"/>
      <c r="G41" s="376"/>
      <c r="H41" t="s">
        <v>2</v>
      </c>
    </row>
    <row r="42" spans="1:8" x14ac:dyDescent="0.2">
      <c r="A42" s="172"/>
      <c r="B42" s="376"/>
      <c r="C42" s="376"/>
      <c r="D42" s="376"/>
      <c r="E42" s="376"/>
      <c r="F42" s="376"/>
      <c r="G42" s="376"/>
      <c r="H42" t="s">
        <v>2</v>
      </c>
    </row>
    <row r="43" spans="1:8" x14ac:dyDescent="0.2">
      <c r="A43" s="172"/>
      <c r="B43" s="376"/>
      <c r="C43" s="376"/>
      <c r="D43" s="376"/>
      <c r="E43" s="376"/>
      <c r="F43" s="376"/>
      <c r="G43" s="376"/>
      <c r="H43" t="s">
        <v>2</v>
      </c>
    </row>
    <row r="44" spans="1:8" x14ac:dyDescent="0.2">
      <c r="A44" s="172"/>
      <c r="B44" s="376"/>
      <c r="C44" s="376"/>
      <c r="D44" s="376"/>
      <c r="E44" s="376"/>
      <c r="F44" s="376"/>
      <c r="G44" s="376"/>
      <c r="H44" t="s">
        <v>2</v>
      </c>
    </row>
    <row r="45" spans="1:8" ht="0.75" customHeight="1" x14ac:dyDescent="0.2">
      <c r="A45" s="172"/>
      <c r="B45" s="376"/>
      <c r="C45" s="376"/>
      <c r="D45" s="376"/>
      <c r="E45" s="376"/>
      <c r="F45" s="376"/>
      <c r="G45" s="376"/>
      <c r="H45" t="s">
        <v>2</v>
      </c>
    </row>
    <row r="46" spans="1:8" x14ac:dyDescent="0.2">
      <c r="B46" s="373"/>
      <c r="C46" s="373"/>
      <c r="D46" s="373"/>
      <c r="E46" s="373"/>
      <c r="F46" s="373"/>
      <c r="G46" s="373"/>
    </row>
    <row r="47" spans="1:8" x14ac:dyDescent="0.2">
      <c r="B47" s="373"/>
      <c r="C47" s="373"/>
      <c r="D47" s="373"/>
      <c r="E47" s="373"/>
      <c r="F47" s="373"/>
      <c r="G47" s="373"/>
    </row>
    <row r="48" spans="1:8" x14ac:dyDescent="0.2">
      <c r="B48" s="373"/>
      <c r="C48" s="373"/>
      <c r="D48" s="373"/>
      <c r="E48" s="373"/>
      <c r="F48" s="373"/>
      <c r="G48" s="373"/>
    </row>
    <row r="49" spans="2:7" x14ac:dyDescent="0.2">
      <c r="B49" s="373"/>
      <c r="C49" s="373"/>
      <c r="D49" s="373"/>
      <c r="E49" s="373"/>
      <c r="F49" s="373"/>
      <c r="G49" s="373"/>
    </row>
    <row r="50" spans="2:7" x14ac:dyDescent="0.2">
      <c r="B50" s="373"/>
      <c r="C50" s="373"/>
      <c r="D50" s="373"/>
      <c r="E50" s="373"/>
      <c r="F50" s="373"/>
      <c r="G50" s="373"/>
    </row>
    <row r="51" spans="2:7" x14ac:dyDescent="0.2">
      <c r="B51" s="373"/>
      <c r="C51" s="373"/>
      <c r="D51" s="373"/>
      <c r="E51" s="373"/>
      <c r="F51" s="373"/>
      <c r="G51" s="373"/>
    </row>
    <row r="52" spans="2:7" x14ac:dyDescent="0.2">
      <c r="B52" s="373"/>
      <c r="C52" s="373"/>
      <c r="D52" s="373"/>
      <c r="E52" s="373"/>
      <c r="F52" s="373"/>
      <c r="G52" s="373"/>
    </row>
    <row r="53" spans="2:7" x14ac:dyDescent="0.2">
      <c r="B53" s="373"/>
      <c r="C53" s="373"/>
      <c r="D53" s="373"/>
      <c r="E53" s="373"/>
      <c r="F53" s="373"/>
      <c r="G53" s="373"/>
    </row>
    <row r="54" spans="2:7" x14ac:dyDescent="0.2">
      <c r="B54" s="373"/>
      <c r="C54" s="373"/>
      <c r="D54" s="373"/>
      <c r="E54" s="373"/>
      <c r="F54" s="373"/>
      <c r="G54" s="373"/>
    </row>
    <row r="55" spans="2:7" x14ac:dyDescent="0.2">
      <c r="B55" s="373"/>
      <c r="C55" s="373"/>
      <c r="D55" s="373"/>
      <c r="E55" s="373"/>
      <c r="F55" s="373"/>
      <c r="G55" s="373"/>
    </row>
  </sheetData>
  <mergeCells count="22">
    <mergeCell ref="C8:E8"/>
    <mergeCell ref="C9:E9"/>
    <mergeCell ref="C10:E10"/>
    <mergeCell ref="C11:E11"/>
    <mergeCell ref="C12:E12"/>
    <mergeCell ref="A23:B23"/>
    <mergeCell ref="F30:G30"/>
    <mergeCell ref="F31:G31"/>
    <mergeCell ref="F32:G32"/>
    <mergeCell ref="F33:G33"/>
    <mergeCell ref="F34:G34"/>
    <mergeCell ref="B37:G45"/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51:G51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rgb="FF00B0F0"/>
  </sheetPr>
  <dimension ref="A1:BE77"/>
  <sheetViews>
    <sheetView showZeros="0" view="pageBreakPreview" zoomScaleNormal="100" zoomScaleSheetLayoutView="100" workbookViewId="0">
      <selection sqref="A1:B1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57" ht="13.5" thickTop="1" x14ac:dyDescent="0.2">
      <c r="A1" s="384" t="s">
        <v>3</v>
      </c>
      <c r="B1" s="385"/>
      <c r="C1" s="173" t="str">
        <f>CONCATENATE(cislostavby," ",nazevstavby)</f>
        <v>10140 Oprava havarijního stavu kanalizace, Moravany</v>
      </c>
      <c r="D1" s="174"/>
      <c r="E1" s="175"/>
      <c r="F1" s="174"/>
      <c r="G1" s="176" t="s">
        <v>70</v>
      </c>
      <c r="H1" s="177" t="s">
        <v>99</v>
      </c>
      <c r="I1" s="178"/>
    </row>
    <row r="2" spans="1:57" ht="13.5" thickBot="1" x14ac:dyDescent="0.25">
      <c r="A2" s="386" t="s">
        <v>71</v>
      </c>
      <c r="B2" s="387"/>
      <c r="C2" s="179" t="str">
        <f>CONCATENATE(cisloobjektu," ",nazevobjektu)</f>
        <v>01 Oprava havarijního stavu kanalizace, Moravany</v>
      </c>
      <c r="D2" s="180"/>
      <c r="E2" s="181"/>
      <c r="F2" s="180"/>
      <c r="G2" s="388" t="s">
        <v>100</v>
      </c>
      <c r="H2" s="389"/>
      <c r="I2" s="390"/>
    </row>
    <row r="3" spans="1:57" ht="13.5" thickTop="1" x14ac:dyDescent="0.2">
      <c r="F3" s="112"/>
    </row>
    <row r="4" spans="1:57" ht="19.5" customHeight="1" x14ac:dyDescent="0.25">
      <c r="A4" s="182" t="s">
        <v>72</v>
      </c>
      <c r="B4" s="183"/>
      <c r="C4" s="183"/>
      <c r="D4" s="183"/>
      <c r="E4" s="184"/>
      <c r="F4" s="183"/>
      <c r="G4" s="183"/>
      <c r="H4" s="183"/>
      <c r="I4" s="183"/>
    </row>
    <row r="5" spans="1:57" ht="13.5" thickBot="1" x14ac:dyDescent="0.25"/>
    <row r="6" spans="1:57" s="112" customFormat="1" ht="13.5" thickBot="1" x14ac:dyDescent="0.25">
      <c r="A6" s="185"/>
      <c r="B6" s="186" t="s">
        <v>73</v>
      </c>
      <c r="C6" s="186"/>
      <c r="D6" s="187"/>
      <c r="E6" s="188" t="s">
        <v>21</v>
      </c>
      <c r="F6" s="189" t="s">
        <v>22</v>
      </c>
      <c r="G6" s="189" t="s">
        <v>23</v>
      </c>
      <c r="H6" s="189" t="s">
        <v>24</v>
      </c>
      <c r="I6" s="190" t="s">
        <v>25</v>
      </c>
    </row>
    <row r="7" spans="1:57" s="112" customFormat="1" x14ac:dyDescent="0.2">
      <c r="A7" s="272" t="str">
        <f>'01 Pol'!B7</f>
        <v>1</v>
      </c>
      <c r="B7" s="60" t="str">
        <f>'01 Pol'!C7</f>
        <v>Zemní práce</v>
      </c>
      <c r="D7" s="191"/>
      <c r="E7" s="273">
        <f>'01 Pol'!BA34</f>
        <v>0</v>
      </c>
      <c r="F7" s="274">
        <f>'01 Pol'!BB34</f>
        <v>0</v>
      </c>
      <c r="G7" s="274">
        <f>'01 Pol'!BC34</f>
        <v>0</v>
      </c>
      <c r="H7" s="274">
        <f>'01 Pol'!BD34</f>
        <v>0</v>
      </c>
      <c r="I7" s="275">
        <f>'01 Pol'!BE34</f>
        <v>0</v>
      </c>
    </row>
    <row r="8" spans="1:57" s="112" customFormat="1" x14ac:dyDescent="0.2">
      <c r="A8" s="272" t="str">
        <f>'01 Pol'!B35</f>
        <v>5</v>
      </c>
      <c r="B8" s="60" t="str">
        <f>'01 Pol'!C35</f>
        <v>Komunikace</v>
      </c>
      <c r="D8" s="191"/>
      <c r="E8" s="273">
        <f>'01 Pol'!BA62</f>
        <v>0</v>
      </c>
      <c r="F8" s="274">
        <f>'01 Pol'!BB62</f>
        <v>0</v>
      </c>
      <c r="G8" s="274">
        <f>'01 Pol'!BC62</f>
        <v>0</v>
      </c>
      <c r="H8" s="274">
        <f>'01 Pol'!BD62</f>
        <v>0</v>
      </c>
      <c r="I8" s="275">
        <f>'01 Pol'!BE62</f>
        <v>0</v>
      </c>
    </row>
    <row r="9" spans="1:57" s="112" customFormat="1" x14ac:dyDescent="0.2">
      <c r="A9" s="272" t="str">
        <f>'01 Pol'!B63</f>
        <v>8</v>
      </c>
      <c r="B9" s="60" t="str">
        <f>'01 Pol'!C63</f>
        <v>Trubní vedení</v>
      </c>
      <c r="D9" s="191"/>
      <c r="E9" s="273">
        <f>'01 Pol'!BA100</f>
        <v>0</v>
      </c>
      <c r="F9" s="274">
        <f>'01 Pol'!BB100</f>
        <v>0</v>
      </c>
      <c r="G9" s="274">
        <f>'01 Pol'!BC100</f>
        <v>0</v>
      </c>
      <c r="H9" s="274">
        <f>'01 Pol'!BD100</f>
        <v>0</v>
      </c>
      <c r="I9" s="275">
        <f>'01 Pol'!BE100</f>
        <v>0</v>
      </c>
    </row>
    <row r="10" spans="1:57" s="112" customFormat="1" x14ac:dyDescent="0.2">
      <c r="A10" s="272" t="str">
        <f>'01 Pol'!B101</f>
        <v>9</v>
      </c>
      <c r="B10" s="60" t="str">
        <f>'01 Pol'!C101</f>
        <v>Ostatní konstrukce, bourání</v>
      </c>
      <c r="D10" s="191"/>
      <c r="E10" s="273">
        <f>'01 Pol'!BA135</f>
        <v>0</v>
      </c>
      <c r="F10" s="274">
        <f>'01 Pol'!BB135</f>
        <v>0</v>
      </c>
      <c r="G10" s="274">
        <f>'01 Pol'!BC135</f>
        <v>0</v>
      </c>
      <c r="H10" s="274">
        <f>'01 Pol'!BD135</f>
        <v>0</v>
      </c>
      <c r="I10" s="275">
        <f>'01 Pol'!BE135</f>
        <v>0</v>
      </c>
    </row>
    <row r="11" spans="1:57" s="112" customFormat="1" x14ac:dyDescent="0.2">
      <c r="A11" s="272" t="str">
        <f>'01 Pol'!B136</f>
        <v>99</v>
      </c>
      <c r="B11" s="60" t="str">
        <f>'01 Pol'!C136</f>
        <v>Staveništní přesun hmot</v>
      </c>
      <c r="D11" s="191"/>
      <c r="E11" s="273">
        <f>'01 Pol'!BA138</f>
        <v>0</v>
      </c>
      <c r="F11" s="274">
        <f>'01 Pol'!BB138</f>
        <v>0</v>
      </c>
      <c r="G11" s="274">
        <f>'01 Pol'!BC138</f>
        <v>0</v>
      </c>
      <c r="H11" s="274">
        <f>'01 Pol'!BD138</f>
        <v>0</v>
      </c>
      <c r="I11" s="275">
        <f>'01 Pol'!BE138</f>
        <v>0</v>
      </c>
    </row>
    <row r="12" spans="1:57" s="112" customFormat="1" ht="13.5" thickBot="1" x14ac:dyDescent="0.25">
      <c r="A12" s="272" t="str">
        <f>'01 Pol'!B139</f>
        <v>D96</v>
      </c>
      <c r="B12" s="60" t="str">
        <f>'01 Pol'!C139</f>
        <v>Přesuny suti a vybouraných hmot</v>
      </c>
      <c r="D12" s="191"/>
      <c r="E12" s="273">
        <f>'01 Pol'!BA145</f>
        <v>0</v>
      </c>
      <c r="F12" s="274">
        <f>'01 Pol'!BB145</f>
        <v>0</v>
      </c>
      <c r="G12" s="274">
        <f>'01 Pol'!BC145</f>
        <v>0</v>
      </c>
      <c r="H12" s="274">
        <f>'01 Pol'!BD145</f>
        <v>0</v>
      </c>
      <c r="I12" s="275">
        <f>'01 Pol'!BE145</f>
        <v>0</v>
      </c>
    </row>
    <row r="13" spans="1:57" s="13" customFormat="1" ht="13.5" thickBot="1" x14ac:dyDescent="0.25">
      <c r="A13" s="192"/>
      <c r="B13" s="193" t="s">
        <v>74</v>
      </c>
      <c r="C13" s="193"/>
      <c r="D13" s="194"/>
      <c r="E13" s="195">
        <f>SUM(E7:E12)</f>
        <v>0</v>
      </c>
      <c r="F13" s="196">
        <f>SUM(F7:F12)</f>
        <v>0</v>
      </c>
      <c r="G13" s="196">
        <f>SUM(G7:G12)</f>
        <v>0</v>
      </c>
      <c r="H13" s="196">
        <f>SUM(H7:H12)</f>
        <v>0</v>
      </c>
      <c r="I13" s="197">
        <f>SUM(I7:I12)</f>
        <v>0</v>
      </c>
    </row>
    <row r="14" spans="1:57" x14ac:dyDescent="0.2">
      <c r="A14" s="112"/>
      <c r="B14" s="112"/>
      <c r="C14" s="112"/>
      <c r="D14" s="112"/>
      <c r="E14" s="112"/>
      <c r="F14" s="112"/>
      <c r="G14" s="112"/>
      <c r="H14" s="112"/>
      <c r="I14" s="112"/>
    </row>
    <row r="15" spans="1:57" ht="19.5" customHeight="1" x14ac:dyDescent="0.25">
      <c r="A15" s="183" t="s">
        <v>75</v>
      </c>
      <c r="B15" s="183"/>
      <c r="C15" s="183"/>
      <c r="D15" s="183"/>
      <c r="E15" s="183"/>
      <c r="F15" s="183"/>
      <c r="G15" s="198"/>
      <c r="H15" s="183"/>
      <c r="I15" s="183"/>
      <c r="BA15" s="118"/>
      <c r="BB15" s="118"/>
      <c r="BC15" s="118"/>
      <c r="BD15" s="118"/>
      <c r="BE15" s="118"/>
    </row>
    <row r="16" spans="1:57" ht="13.5" thickBot="1" x14ac:dyDescent="0.25"/>
    <row r="17" spans="1:53" x14ac:dyDescent="0.2">
      <c r="A17" s="149" t="s">
        <v>76</v>
      </c>
      <c r="B17" s="150"/>
      <c r="C17" s="150"/>
      <c r="D17" s="199"/>
      <c r="E17" s="200" t="s">
        <v>77</v>
      </c>
      <c r="F17" s="201" t="s">
        <v>10</v>
      </c>
      <c r="G17" s="202" t="s">
        <v>78</v>
      </c>
      <c r="H17" s="203"/>
      <c r="I17" s="204" t="s">
        <v>77</v>
      </c>
    </row>
    <row r="18" spans="1:53" x14ac:dyDescent="0.2">
      <c r="A18" s="205" t="s">
        <v>306</v>
      </c>
      <c r="B18" s="206"/>
      <c r="C18" s="206"/>
      <c r="D18" s="207"/>
      <c r="E18" s="208">
        <v>0</v>
      </c>
      <c r="F18" s="209">
        <v>0</v>
      </c>
      <c r="G18" s="210">
        <f t="shared" ref="G18:G25" si="0">CHOOSE(BA18+1,HSV+PSV,HSV+PSV+Mont,HSV+PSV+Dodavka+Mont,HSV,PSV,Mont,Dodavka,Mont+Dodavka,0)</f>
        <v>0</v>
      </c>
      <c r="H18" s="211"/>
      <c r="I18" s="212">
        <f t="shared" ref="I18:I25" si="1">E18+F18*G18/100</f>
        <v>0</v>
      </c>
      <c r="BA18">
        <v>0</v>
      </c>
    </row>
    <row r="19" spans="1:53" x14ac:dyDescent="0.2">
      <c r="A19" s="205" t="s">
        <v>307</v>
      </c>
      <c r="B19" s="206"/>
      <c r="C19" s="206"/>
      <c r="D19" s="207"/>
      <c r="E19" s="208">
        <v>0</v>
      </c>
      <c r="F19" s="209">
        <v>0</v>
      </c>
      <c r="G19" s="210">
        <f t="shared" si="0"/>
        <v>0</v>
      </c>
      <c r="H19" s="211"/>
      <c r="I19" s="212">
        <f t="shared" si="1"/>
        <v>0</v>
      </c>
      <c r="BA19">
        <v>0</v>
      </c>
    </row>
    <row r="20" spans="1:53" x14ac:dyDescent="0.2">
      <c r="A20" s="205" t="s">
        <v>308</v>
      </c>
      <c r="B20" s="206"/>
      <c r="C20" s="206"/>
      <c r="D20" s="207"/>
      <c r="E20" s="208">
        <v>0</v>
      </c>
      <c r="F20" s="209">
        <v>0</v>
      </c>
      <c r="G20" s="210">
        <f t="shared" si="0"/>
        <v>0</v>
      </c>
      <c r="H20" s="211"/>
      <c r="I20" s="212">
        <f t="shared" si="1"/>
        <v>0</v>
      </c>
      <c r="BA20">
        <v>0</v>
      </c>
    </row>
    <row r="21" spans="1:53" x14ac:dyDescent="0.2">
      <c r="A21" s="205" t="s">
        <v>309</v>
      </c>
      <c r="B21" s="206"/>
      <c r="C21" s="206"/>
      <c r="D21" s="207"/>
      <c r="E21" s="208">
        <v>0</v>
      </c>
      <c r="F21" s="209">
        <v>0</v>
      </c>
      <c r="G21" s="210">
        <f t="shared" si="0"/>
        <v>0</v>
      </c>
      <c r="H21" s="211"/>
      <c r="I21" s="212">
        <f t="shared" si="1"/>
        <v>0</v>
      </c>
      <c r="BA21">
        <v>0</v>
      </c>
    </row>
    <row r="22" spans="1:53" x14ac:dyDescent="0.2">
      <c r="A22" s="205" t="s">
        <v>310</v>
      </c>
      <c r="B22" s="206"/>
      <c r="C22" s="206"/>
      <c r="D22" s="207"/>
      <c r="E22" s="208">
        <v>0</v>
      </c>
      <c r="F22" s="209">
        <v>0</v>
      </c>
      <c r="G22" s="210">
        <f t="shared" si="0"/>
        <v>0</v>
      </c>
      <c r="H22" s="211"/>
      <c r="I22" s="212">
        <f t="shared" si="1"/>
        <v>0</v>
      </c>
      <c r="BA22">
        <v>1</v>
      </c>
    </row>
    <row r="23" spans="1:53" x14ac:dyDescent="0.2">
      <c r="A23" s="205" t="s">
        <v>311</v>
      </c>
      <c r="B23" s="206"/>
      <c r="C23" s="206"/>
      <c r="D23" s="207"/>
      <c r="E23" s="208">
        <v>0</v>
      </c>
      <c r="F23" s="209">
        <v>0</v>
      </c>
      <c r="G23" s="210">
        <f t="shared" si="0"/>
        <v>0</v>
      </c>
      <c r="H23" s="211"/>
      <c r="I23" s="212">
        <f t="shared" si="1"/>
        <v>0</v>
      </c>
      <c r="BA23">
        <v>1</v>
      </c>
    </row>
    <row r="24" spans="1:53" x14ac:dyDescent="0.2">
      <c r="A24" s="205" t="s">
        <v>312</v>
      </c>
      <c r="B24" s="206"/>
      <c r="C24" s="206"/>
      <c r="D24" s="207"/>
      <c r="E24" s="208">
        <v>0</v>
      </c>
      <c r="F24" s="209">
        <v>0</v>
      </c>
      <c r="G24" s="210">
        <f t="shared" si="0"/>
        <v>0</v>
      </c>
      <c r="H24" s="211"/>
      <c r="I24" s="212">
        <f t="shared" si="1"/>
        <v>0</v>
      </c>
      <c r="BA24">
        <v>2</v>
      </c>
    </row>
    <row r="25" spans="1:53" x14ac:dyDescent="0.2">
      <c r="A25" s="205" t="s">
        <v>313</v>
      </c>
      <c r="B25" s="206"/>
      <c r="C25" s="206"/>
      <c r="D25" s="207"/>
      <c r="E25" s="208">
        <v>0</v>
      </c>
      <c r="F25" s="209">
        <v>0</v>
      </c>
      <c r="G25" s="210">
        <f t="shared" si="0"/>
        <v>0</v>
      </c>
      <c r="H25" s="211"/>
      <c r="I25" s="212">
        <f t="shared" si="1"/>
        <v>0</v>
      </c>
      <c r="BA25">
        <v>2</v>
      </c>
    </row>
    <row r="26" spans="1:53" ht="13.5" thickBot="1" x14ac:dyDescent="0.25">
      <c r="A26" s="213"/>
      <c r="B26" s="214" t="s">
        <v>79</v>
      </c>
      <c r="C26" s="215"/>
      <c r="D26" s="216"/>
      <c r="E26" s="217"/>
      <c r="F26" s="218"/>
      <c r="G26" s="218"/>
      <c r="H26" s="391">
        <f>SUM(I18:I25)</f>
        <v>0</v>
      </c>
      <c r="I26" s="392"/>
    </row>
    <row r="28" spans="1:53" x14ac:dyDescent="0.2">
      <c r="B28" s="13"/>
      <c r="F28" s="219"/>
      <c r="G28" s="220"/>
      <c r="H28" s="220"/>
      <c r="I28" s="45"/>
    </row>
    <row r="29" spans="1:53" x14ac:dyDescent="0.2">
      <c r="F29" s="219"/>
      <c r="G29" s="220"/>
      <c r="H29" s="220"/>
      <c r="I29" s="45"/>
    </row>
    <row r="30" spans="1:53" x14ac:dyDescent="0.2">
      <c r="F30" s="219"/>
      <c r="G30" s="220"/>
      <c r="H30" s="220"/>
      <c r="I30" s="45"/>
    </row>
    <row r="31" spans="1:53" x14ac:dyDescent="0.2">
      <c r="F31" s="219"/>
      <c r="G31" s="220"/>
      <c r="H31" s="220"/>
      <c r="I31" s="45"/>
    </row>
    <row r="32" spans="1:53" x14ac:dyDescent="0.2">
      <c r="F32" s="219"/>
      <c r="G32" s="220"/>
      <c r="H32" s="220"/>
      <c r="I32" s="45"/>
    </row>
    <row r="33" spans="6:9" x14ac:dyDescent="0.2">
      <c r="F33" s="219"/>
      <c r="G33" s="220"/>
      <c r="H33" s="220"/>
      <c r="I33" s="45"/>
    </row>
    <row r="34" spans="6:9" x14ac:dyDescent="0.2">
      <c r="F34" s="219"/>
      <c r="G34" s="220"/>
      <c r="H34" s="220"/>
      <c r="I34" s="45"/>
    </row>
    <row r="35" spans="6:9" x14ac:dyDescent="0.2">
      <c r="F35" s="219"/>
      <c r="G35" s="220"/>
      <c r="H35" s="220"/>
      <c r="I35" s="45"/>
    </row>
    <row r="36" spans="6:9" x14ac:dyDescent="0.2">
      <c r="F36" s="219"/>
      <c r="G36" s="220"/>
      <c r="H36" s="220"/>
      <c r="I36" s="45"/>
    </row>
    <row r="37" spans="6:9" x14ac:dyDescent="0.2">
      <c r="F37" s="219"/>
      <c r="G37" s="220"/>
      <c r="H37" s="220"/>
      <c r="I37" s="45"/>
    </row>
    <row r="38" spans="6:9" x14ac:dyDescent="0.2">
      <c r="F38" s="219"/>
      <c r="G38" s="220"/>
      <c r="H38" s="220"/>
      <c r="I38" s="45"/>
    </row>
    <row r="39" spans="6:9" x14ac:dyDescent="0.2">
      <c r="F39" s="219"/>
      <c r="G39" s="220"/>
      <c r="H39" s="220"/>
      <c r="I39" s="45"/>
    </row>
    <row r="40" spans="6:9" x14ac:dyDescent="0.2">
      <c r="F40" s="219"/>
      <c r="G40" s="220"/>
      <c r="H40" s="220"/>
      <c r="I40" s="45"/>
    </row>
    <row r="41" spans="6:9" x14ac:dyDescent="0.2">
      <c r="F41" s="219"/>
      <c r="G41" s="220"/>
      <c r="H41" s="220"/>
      <c r="I41" s="45"/>
    </row>
    <row r="42" spans="6:9" x14ac:dyDescent="0.2">
      <c r="F42" s="219"/>
      <c r="G42" s="220"/>
      <c r="H42" s="220"/>
      <c r="I42" s="45"/>
    </row>
    <row r="43" spans="6:9" x14ac:dyDescent="0.2">
      <c r="F43" s="219"/>
      <c r="G43" s="220"/>
      <c r="H43" s="220"/>
      <c r="I43" s="45"/>
    </row>
    <row r="44" spans="6:9" x14ac:dyDescent="0.2">
      <c r="F44" s="219"/>
      <c r="G44" s="220"/>
      <c r="H44" s="220"/>
      <c r="I44" s="45"/>
    </row>
    <row r="45" spans="6:9" x14ac:dyDescent="0.2">
      <c r="F45" s="219"/>
      <c r="G45" s="220"/>
      <c r="H45" s="220"/>
      <c r="I45" s="45"/>
    </row>
    <row r="46" spans="6:9" x14ac:dyDescent="0.2">
      <c r="F46" s="219"/>
      <c r="G46" s="220"/>
      <c r="H46" s="220"/>
      <c r="I46" s="45"/>
    </row>
    <row r="47" spans="6:9" x14ac:dyDescent="0.2">
      <c r="F47" s="219"/>
      <c r="G47" s="220"/>
      <c r="H47" s="220"/>
      <c r="I47" s="45"/>
    </row>
    <row r="48" spans="6:9" x14ac:dyDescent="0.2">
      <c r="F48" s="219"/>
      <c r="G48" s="220"/>
      <c r="H48" s="220"/>
      <c r="I48" s="45"/>
    </row>
    <row r="49" spans="6:9" x14ac:dyDescent="0.2">
      <c r="F49" s="219"/>
      <c r="G49" s="220"/>
      <c r="H49" s="220"/>
      <c r="I49" s="45"/>
    </row>
    <row r="50" spans="6:9" x14ac:dyDescent="0.2">
      <c r="F50" s="219"/>
      <c r="G50" s="220"/>
      <c r="H50" s="220"/>
      <c r="I50" s="45"/>
    </row>
    <row r="51" spans="6:9" x14ac:dyDescent="0.2">
      <c r="F51" s="219"/>
      <c r="G51" s="220"/>
      <c r="H51" s="220"/>
      <c r="I51" s="45"/>
    </row>
    <row r="52" spans="6:9" x14ac:dyDescent="0.2">
      <c r="F52" s="219"/>
      <c r="G52" s="220"/>
      <c r="H52" s="220"/>
      <c r="I52" s="45"/>
    </row>
    <row r="53" spans="6:9" x14ac:dyDescent="0.2">
      <c r="F53" s="219"/>
      <c r="G53" s="220"/>
      <c r="H53" s="220"/>
      <c r="I53" s="45"/>
    </row>
    <row r="54" spans="6:9" x14ac:dyDescent="0.2">
      <c r="F54" s="219"/>
      <c r="G54" s="220"/>
      <c r="H54" s="220"/>
      <c r="I54" s="45"/>
    </row>
    <row r="55" spans="6:9" x14ac:dyDescent="0.2">
      <c r="F55" s="219"/>
      <c r="G55" s="220"/>
      <c r="H55" s="220"/>
      <c r="I55" s="45"/>
    </row>
    <row r="56" spans="6:9" x14ac:dyDescent="0.2">
      <c r="F56" s="219"/>
      <c r="G56" s="220"/>
      <c r="H56" s="220"/>
      <c r="I56" s="45"/>
    </row>
    <row r="57" spans="6:9" x14ac:dyDescent="0.2">
      <c r="F57" s="219"/>
      <c r="G57" s="220"/>
      <c r="H57" s="220"/>
      <c r="I57" s="45"/>
    </row>
    <row r="58" spans="6:9" x14ac:dyDescent="0.2">
      <c r="F58" s="219"/>
      <c r="G58" s="220"/>
      <c r="H58" s="220"/>
      <c r="I58" s="45"/>
    </row>
    <row r="59" spans="6:9" x14ac:dyDescent="0.2">
      <c r="F59" s="219"/>
      <c r="G59" s="220"/>
      <c r="H59" s="220"/>
      <c r="I59" s="45"/>
    </row>
    <row r="60" spans="6:9" x14ac:dyDescent="0.2">
      <c r="F60" s="219"/>
      <c r="G60" s="220"/>
      <c r="H60" s="220"/>
      <c r="I60" s="45"/>
    </row>
    <row r="61" spans="6:9" x14ac:dyDescent="0.2">
      <c r="F61" s="219"/>
      <c r="G61" s="220"/>
      <c r="H61" s="220"/>
      <c r="I61" s="45"/>
    </row>
    <row r="62" spans="6:9" x14ac:dyDescent="0.2">
      <c r="F62" s="219"/>
      <c r="G62" s="220"/>
      <c r="H62" s="220"/>
      <c r="I62" s="45"/>
    </row>
    <row r="63" spans="6:9" x14ac:dyDescent="0.2">
      <c r="F63" s="219"/>
      <c r="G63" s="220"/>
      <c r="H63" s="220"/>
      <c r="I63" s="45"/>
    </row>
    <row r="64" spans="6:9" x14ac:dyDescent="0.2">
      <c r="F64" s="219"/>
      <c r="G64" s="220"/>
      <c r="H64" s="220"/>
      <c r="I64" s="45"/>
    </row>
    <row r="65" spans="6:9" x14ac:dyDescent="0.2">
      <c r="F65" s="219"/>
      <c r="G65" s="220"/>
      <c r="H65" s="220"/>
      <c r="I65" s="45"/>
    </row>
    <row r="66" spans="6:9" x14ac:dyDescent="0.2">
      <c r="F66" s="219"/>
      <c r="G66" s="220"/>
      <c r="H66" s="220"/>
      <c r="I66" s="45"/>
    </row>
    <row r="67" spans="6:9" x14ac:dyDescent="0.2">
      <c r="F67" s="219"/>
      <c r="G67" s="220"/>
      <c r="H67" s="220"/>
      <c r="I67" s="45"/>
    </row>
    <row r="68" spans="6:9" x14ac:dyDescent="0.2">
      <c r="F68" s="219"/>
      <c r="G68" s="220"/>
      <c r="H68" s="220"/>
      <c r="I68" s="45"/>
    </row>
    <row r="69" spans="6:9" x14ac:dyDescent="0.2">
      <c r="F69" s="219"/>
      <c r="G69" s="220"/>
      <c r="H69" s="220"/>
      <c r="I69" s="45"/>
    </row>
    <row r="70" spans="6:9" x14ac:dyDescent="0.2">
      <c r="F70" s="219"/>
      <c r="G70" s="220"/>
      <c r="H70" s="220"/>
      <c r="I70" s="45"/>
    </row>
    <row r="71" spans="6:9" x14ac:dyDescent="0.2">
      <c r="F71" s="219"/>
      <c r="G71" s="220"/>
      <c r="H71" s="220"/>
      <c r="I71" s="45"/>
    </row>
    <row r="72" spans="6:9" x14ac:dyDescent="0.2">
      <c r="F72" s="219"/>
      <c r="G72" s="220"/>
      <c r="H72" s="220"/>
      <c r="I72" s="45"/>
    </row>
    <row r="73" spans="6:9" x14ac:dyDescent="0.2">
      <c r="F73" s="219"/>
      <c r="G73" s="220"/>
      <c r="H73" s="220"/>
      <c r="I73" s="45"/>
    </row>
    <row r="74" spans="6:9" x14ac:dyDescent="0.2">
      <c r="F74" s="219"/>
      <c r="G74" s="220"/>
      <c r="H74" s="220"/>
      <c r="I74" s="45"/>
    </row>
    <row r="75" spans="6:9" x14ac:dyDescent="0.2">
      <c r="F75" s="219"/>
      <c r="G75" s="220"/>
      <c r="H75" s="220"/>
      <c r="I75" s="45"/>
    </row>
    <row r="76" spans="6:9" x14ac:dyDescent="0.2">
      <c r="F76" s="219"/>
      <c r="G76" s="220"/>
      <c r="H76" s="220"/>
      <c r="I76" s="45"/>
    </row>
    <row r="77" spans="6:9" x14ac:dyDescent="0.2">
      <c r="F77" s="219"/>
      <c r="G77" s="220"/>
      <c r="H77" s="220"/>
      <c r="I77" s="45"/>
    </row>
  </sheetData>
  <mergeCells count="4">
    <mergeCell ref="A1:B1"/>
    <mergeCell ref="A2:B2"/>
    <mergeCell ref="G2:I2"/>
    <mergeCell ref="H26:I26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00B0F0"/>
  </sheetPr>
  <dimension ref="A1:CZ218"/>
  <sheetViews>
    <sheetView showGridLines="0" showZeros="0" tabSelected="1" view="pageBreakPreview" topLeftCell="A16" zoomScaleNormal="100" zoomScaleSheetLayoutView="100" workbookViewId="0">
      <selection activeCell="J118" sqref="J118"/>
    </sheetView>
  </sheetViews>
  <sheetFormatPr defaultRowHeight="12.75" x14ac:dyDescent="0.2"/>
  <cols>
    <col min="1" max="1" width="4.42578125" style="221" customWidth="1"/>
    <col min="2" max="2" width="11.5703125" style="221" customWidth="1"/>
    <col min="3" max="3" width="40.42578125" style="221" customWidth="1"/>
    <col min="4" max="4" width="5.5703125" style="221" customWidth="1"/>
    <col min="5" max="5" width="8.5703125" style="230" customWidth="1"/>
    <col min="6" max="6" width="9.85546875" style="221" customWidth="1"/>
    <col min="7" max="7" width="13.85546875" style="221" customWidth="1"/>
    <col min="8" max="11" width="9.140625" style="221"/>
    <col min="12" max="12" width="75.42578125" style="221" customWidth="1"/>
    <col min="13" max="13" width="45.28515625" style="221" customWidth="1"/>
    <col min="14" max="16384" width="9.140625" style="221"/>
  </cols>
  <sheetData>
    <row r="1" spans="1:104" ht="15.75" x14ac:dyDescent="0.25">
      <c r="A1" s="397" t="s">
        <v>80</v>
      </c>
      <c r="B1" s="397"/>
      <c r="C1" s="397"/>
      <c r="D1" s="397"/>
      <c r="E1" s="397"/>
      <c r="F1" s="397"/>
      <c r="G1" s="397"/>
    </row>
    <row r="2" spans="1:104" ht="14.25" customHeight="1" thickBot="1" x14ac:dyDescent="0.25">
      <c r="B2" s="222"/>
      <c r="C2" s="223"/>
      <c r="D2" s="223"/>
      <c r="E2" s="224"/>
      <c r="F2" s="223"/>
      <c r="G2" s="223"/>
    </row>
    <row r="3" spans="1:104" ht="13.5" thickTop="1" x14ac:dyDescent="0.2">
      <c r="A3" s="384" t="s">
        <v>3</v>
      </c>
      <c r="B3" s="385"/>
      <c r="C3" s="173" t="str">
        <f>CONCATENATE(cislostavby," ",nazevstavby)</f>
        <v>10140 Oprava havarijního stavu kanalizace, Moravany</v>
      </c>
      <c r="D3" s="174"/>
      <c r="E3" s="225" t="s">
        <v>81</v>
      </c>
      <c r="F3" s="226" t="str">
        <f>'01 Rek'!H1</f>
        <v>10140/01</v>
      </c>
      <c r="G3" s="227"/>
    </row>
    <row r="4" spans="1:104" ht="13.5" thickBot="1" x14ac:dyDescent="0.25">
      <c r="A4" s="398" t="s">
        <v>71</v>
      </c>
      <c r="B4" s="387"/>
      <c r="C4" s="179" t="str">
        <f>CONCATENATE(cisloobjektu," ",nazevobjektu)</f>
        <v>01 Oprava havarijního stavu kanalizace, Moravany</v>
      </c>
      <c r="D4" s="180"/>
      <c r="E4" s="399" t="str">
        <f>'01 Rek'!G2</f>
        <v>Sanační část</v>
      </c>
      <c r="F4" s="400"/>
      <c r="G4" s="401"/>
    </row>
    <row r="5" spans="1:104" ht="13.5" thickTop="1" x14ac:dyDescent="0.2">
      <c r="A5" s="228"/>
      <c r="B5" s="229"/>
      <c r="C5" s="229"/>
      <c r="G5" s="231"/>
    </row>
    <row r="6" spans="1:104" x14ac:dyDescent="0.2">
      <c r="A6" s="232" t="s">
        <v>82</v>
      </c>
      <c r="B6" s="233" t="s">
        <v>83</v>
      </c>
      <c r="C6" s="233" t="s">
        <v>84</v>
      </c>
      <c r="D6" s="233" t="s">
        <v>85</v>
      </c>
      <c r="E6" s="234" t="s">
        <v>86</v>
      </c>
      <c r="F6" s="233" t="s">
        <v>87</v>
      </c>
      <c r="G6" s="235" t="s">
        <v>88</v>
      </c>
    </row>
    <row r="7" spans="1:104" x14ac:dyDescent="0.2">
      <c r="A7" s="236" t="s">
        <v>89</v>
      </c>
      <c r="B7" s="237" t="s">
        <v>90</v>
      </c>
      <c r="C7" s="238" t="s">
        <v>91</v>
      </c>
      <c r="D7" s="239"/>
      <c r="E7" s="240"/>
      <c r="F7" s="240"/>
      <c r="G7" s="241"/>
      <c r="H7" s="242"/>
      <c r="I7" s="242"/>
      <c r="O7" s="243">
        <v>1</v>
      </c>
    </row>
    <row r="8" spans="1:104" x14ac:dyDescent="0.2">
      <c r="A8" s="345">
        <v>1</v>
      </c>
      <c r="B8" s="346" t="s">
        <v>102</v>
      </c>
      <c r="C8" s="347" t="s">
        <v>103</v>
      </c>
      <c r="D8" s="348" t="s">
        <v>104</v>
      </c>
      <c r="E8" s="349">
        <v>1000</v>
      </c>
      <c r="F8" s="349"/>
      <c r="G8" s="350"/>
      <c r="O8" s="243">
        <v>2</v>
      </c>
      <c r="AA8" s="221">
        <v>1</v>
      </c>
      <c r="AB8" s="221">
        <v>1</v>
      </c>
      <c r="AC8" s="221">
        <v>1</v>
      </c>
      <c r="AZ8" s="221">
        <v>1</v>
      </c>
      <c r="BA8" s="221">
        <f>IF(AZ8=1,G8,0)</f>
        <v>0</v>
      </c>
      <c r="BB8" s="221">
        <f>IF(AZ8=2,G8,0)</f>
        <v>0</v>
      </c>
      <c r="BC8" s="221">
        <f>IF(AZ8=3,G8,0)</f>
        <v>0</v>
      </c>
      <c r="BD8" s="221">
        <f>IF(AZ8=4,G8,0)</f>
        <v>0</v>
      </c>
      <c r="BE8" s="221">
        <f>IF(AZ8=5,G8,0)</f>
        <v>0</v>
      </c>
      <c r="CA8" s="250">
        <v>1</v>
      </c>
      <c r="CB8" s="250">
        <v>1</v>
      </c>
      <c r="CZ8" s="221">
        <v>0</v>
      </c>
    </row>
    <row r="9" spans="1:104" x14ac:dyDescent="0.2">
      <c r="A9" s="329">
        <v>2</v>
      </c>
      <c r="B9" s="330" t="s">
        <v>105</v>
      </c>
      <c r="C9" s="331" t="s">
        <v>106</v>
      </c>
      <c r="D9" s="332" t="s">
        <v>107</v>
      </c>
      <c r="E9" s="333">
        <v>77</v>
      </c>
      <c r="F9" s="333"/>
      <c r="G9" s="334"/>
      <c r="O9" s="243">
        <v>2</v>
      </c>
      <c r="AA9" s="221">
        <v>1</v>
      </c>
      <c r="AB9" s="221">
        <v>1</v>
      </c>
      <c r="AC9" s="221">
        <v>1</v>
      </c>
      <c r="AZ9" s="221">
        <v>1</v>
      </c>
      <c r="BA9" s="221">
        <f>IF(AZ9=1,G9,0)</f>
        <v>0</v>
      </c>
      <c r="BB9" s="221">
        <f>IF(AZ9=2,G9,0)</f>
        <v>0</v>
      </c>
      <c r="BC9" s="221">
        <f>IF(AZ9=3,G9,0)</f>
        <v>0</v>
      </c>
      <c r="BD9" s="221">
        <f>IF(AZ9=4,G9,0)</f>
        <v>0</v>
      </c>
      <c r="BE9" s="221">
        <f>IF(AZ9=5,G9,0)</f>
        <v>0</v>
      </c>
      <c r="CA9" s="250">
        <v>1</v>
      </c>
      <c r="CB9" s="250">
        <v>1</v>
      </c>
      <c r="CZ9" s="221">
        <v>0</v>
      </c>
    </row>
    <row r="10" spans="1:104" x14ac:dyDescent="0.2">
      <c r="A10" s="244">
        <v>3</v>
      </c>
      <c r="B10" s="245" t="s">
        <v>108</v>
      </c>
      <c r="C10" s="246" t="s">
        <v>109</v>
      </c>
      <c r="D10" s="247" t="s">
        <v>110</v>
      </c>
      <c r="E10" s="248">
        <v>7.62</v>
      </c>
      <c r="F10" s="248"/>
      <c r="G10" s="249"/>
      <c r="O10" s="243">
        <v>2</v>
      </c>
      <c r="AA10" s="221">
        <v>1</v>
      </c>
      <c r="AB10" s="221">
        <v>1</v>
      </c>
      <c r="AC10" s="221">
        <v>1</v>
      </c>
      <c r="AZ10" s="221">
        <v>1</v>
      </c>
      <c r="BA10" s="221">
        <f>IF(AZ10=1,G10,0)</f>
        <v>0</v>
      </c>
      <c r="BB10" s="221">
        <f>IF(AZ10=2,G10,0)</f>
        <v>0</v>
      </c>
      <c r="BC10" s="221">
        <f>IF(AZ10=3,G10,0)</f>
        <v>0</v>
      </c>
      <c r="BD10" s="221">
        <f>IF(AZ10=4,G10,0)</f>
        <v>0</v>
      </c>
      <c r="BE10" s="221">
        <f>IF(AZ10=5,G10,0)</f>
        <v>0</v>
      </c>
      <c r="CA10" s="250">
        <v>1</v>
      </c>
      <c r="CB10" s="250">
        <v>1</v>
      </c>
      <c r="CZ10" s="221">
        <v>0</v>
      </c>
    </row>
    <row r="11" spans="1:104" x14ac:dyDescent="0.2">
      <c r="A11" s="251"/>
      <c r="B11" s="253"/>
      <c r="C11" s="393" t="s">
        <v>111</v>
      </c>
      <c r="D11" s="394"/>
      <c r="E11" s="254">
        <v>7.62</v>
      </c>
      <c r="F11" s="255"/>
      <c r="G11" s="256"/>
      <c r="M11" s="252" t="s">
        <v>111</v>
      </c>
      <c r="O11" s="243"/>
    </row>
    <row r="12" spans="1:104" x14ac:dyDescent="0.2">
      <c r="A12" s="351">
        <v>4</v>
      </c>
      <c r="B12" s="352" t="s">
        <v>112</v>
      </c>
      <c r="C12" s="341" t="s">
        <v>113</v>
      </c>
      <c r="D12" s="342" t="s">
        <v>110</v>
      </c>
      <c r="E12" s="343">
        <v>4592.7379000000001</v>
      </c>
      <c r="F12" s="248"/>
      <c r="G12" s="249"/>
      <c r="O12" s="243">
        <v>2</v>
      </c>
      <c r="AA12" s="221">
        <v>1</v>
      </c>
      <c r="AB12" s="221">
        <v>1</v>
      </c>
      <c r="AC12" s="221">
        <v>1</v>
      </c>
      <c r="AZ12" s="221">
        <v>1</v>
      </c>
      <c r="BA12" s="221">
        <f>IF(AZ12=1,G12,0)</f>
        <v>0</v>
      </c>
      <c r="BB12" s="221">
        <f>IF(AZ12=2,G12,0)</f>
        <v>0</v>
      </c>
      <c r="BC12" s="221">
        <f>IF(AZ12=3,G12,0)</f>
        <v>0</v>
      </c>
      <c r="BD12" s="221">
        <f>IF(AZ12=4,G12,0)</f>
        <v>0</v>
      </c>
      <c r="BE12" s="221">
        <f>IF(AZ12=5,G12,0)</f>
        <v>0</v>
      </c>
      <c r="CA12" s="250">
        <v>1</v>
      </c>
      <c r="CB12" s="250">
        <v>1</v>
      </c>
      <c r="CZ12" s="221">
        <v>0</v>
      </c>
    </row>
    <row r="13" spans="1:104" x14ac:dyDescent="0.2">
      <c r="A13" s="251"/>
      <c r="B13" s="402"/>
      <c r="C13" s="403" t="s">
        <v>114</v>
      </c>
      <c r="D13" s="404"/>
      <c r="E13" s="405">
        <v>4858.9818999999998</v>
      </c>
      <c r="F13" s="255"/>
      <c r="G13" s="256"/>
      <c r="M13" s="252" t="s">
        <v>114</v>
      </c>
      <c r="O13" s="243"/>
    </row>
    <row r="14" spans="1:104" x14ac:dyDescent="0.2">
      <c r="A14" s="251"/>
      <c r="B14" s="402"/>
      <c r="C14" s="403" t="s">
        <v>115</v>
      </c>
      <c r="D14" s="404"/>
      <c r="E14" s="405">
        <v>-360.62900000000002</v>
      </c>
      <c r="F14" s="255"/>
      <c r="G14" s="256"/>
      <c r="M14" s="252" t="s">
        <v>115</v>
      </c>
      <c r="O14" s="243"/>
    </row>
    <row r="15" spans="1:104" x14ac:dyDescent="0.2">
      <c r="A15" s="251"/>
      <c r="B15" s="402"/>
      <c r="C15" s="403" t="s">
        <v>116</v>
      </c>
      <c r="D15" s="404"/>
      <c r="E15" s="405">
        <v>73.745000000000005</v>
      </c>
      <c r="F15" s="255"/>
      <c r="G15" s="256"/>
      <c r="M15" s="252" t="s">
        <v>116</v>
      </c>
      <c r="O15" s="243"/>
    </row>
    <row r="16" spans="1:104" x14ac:dyDescent="0.2">
      <c r="A16" s="251"/>
      <c r="B16" s="402"/>
      <c r="C16" s="403" t="s">
        <v>117</v>
      </c>
      <c r="D16" s="404"/>
      <c r="E16" s="405">
        <v>20.64</v>
      </c>
      <c r="F16" s="255"/>
      <c r="G16" s="256"/>
      <c r="M16" s="252" t="s">
        <v>117</v>
      </c>
      <c r="O16" s="243"/>
    </row>
    <row r="17" spans="1:104" x14ac:dyDescent="0.2">
      <c r="A17" s="244">
        <v>5</v>
      </c>
      <c r="B17" s="245" t="s">
        <v>118</v>
      </c>
      <c r="C17" s="246" t="s">
        <v>119</v>
      </c>
      <c r="D17" s="247" t="s">
        <v>120</v>
      </c>
      <c r="E17" s="248">
        <v>4915.9040000000005</v>
      </c>
      <c r="F17" s="248"/>
      <c r="G17" s="249"/>
      <c r="O17" s="243">
        <v>2</v>
      </c>
      <c r="AA17" s="221">
        <v>1</v>
      </c>
      <c r="AB17" s="221">
        <v>0</v>
      </c>
      <c r="AC17" s="221">
        <v>0</v>
      </c>
      <c r="AZ17" s="221">
        <v>1</v>
      </c>
      <c r="BA17" s="221">
        <f>IF(AZ17=1,G17,0)</f>
        <v>0</v>
      </c>
      <c r="BB17" s="221">
        <f>IF(AZ17=2,G17,0)</f>
        <v>0</v>
      </c>
      <c r="BC17" s="221">
        <f>IF(AZ17=3,G17,0)</f>
        <v>0</v>
      </c>
      <c r="BD17" s="221">
        <f>IF(AZ17=4,G17,0)</f>
        <v>0</v>
      </c>
      <c r="BE17" s="221">
        <f>IF(AZ17=5,G17,0)</f>
        <v>0</v>
      </c>
      <c r="CA17" s="250">
        <v>1</v>
      </c>
      <c r="CB17" s="250">
        <v>0</v>
      </c>
      <c r="CZ17" s="221">
        <v>1.18999999999936E-3</v>
      </c>
    </row>
    <row r="18" spans="1:104" x14ac:dyDescent="0.2">
      <c r="A18" s="251"/>
      <c r="B18" s="253"/>
      <c r="C18" s="393" t="s">
        <v>121</v>
      </c>
      <c r="D18" s="394"/>
      <c r="E18" s="254">
        <v>4759.384</v>
      </c>
      <c r="F18" s="255"/>
      <c r="G18" s="256"/>
      <c r="M18" s="252" t="s">
        <v>121</v>
      </c>
      <c r="O18" s="243"/>
    </row>
    <row r="19" spans="1:104" x14ac:dyDescent="0.2">
      <c r="A19" s="251"/>
      <c r="B19" s="253"/>
      <c r="C19" s="393" t="s">
        <v>122</v>
      </c>
      <c r="D19" s="394"/>
      <c r="E19" s="254">
        <v>156.52000000000001</v>
      </c>
      <c r="F19" s="255"/>
      <c r="G19" s="256"/>
      <c r="M19" s="252" t="s">
        <v>122</v>
      </c>
      <c r="O19" s="243"/>
    </row>
    <row r="20" spans="1:104" x14ac:dyDescent="0.2">
      <c r="A20" s="244">
        <v>6</v>
      </c>
      <c r="B20" s="245" t="s">
        <v>123</v>
      </c>
      <c r="C20" s="246" t="s">
        <v>124</v>
      </c>
      <c r="D20" s="247" t="s">
        <v>120</v>
      </c>
      <c r="E20" s="248">
        <v>4915.9040000000005</v>
      </c>
      <c r="F20" s="248"/>
      <c r="G20" s="249"/>
      <c r="O20" s="243">
        <v>2</v>
      </c>
      <c r="AA20" s="221">
        <v>1</v>
      </c>
      <c r="AB20" s="221">
        <v>1</v>
      </c>
      <c r="AC20" s="221">
        <v>1</v>
      </c>
      <c r="AZ20" s="221">
        <v>1</v>
      </c>
      <c r="BA20" s="221">
        <f>IF(AZ20=1,G20,0)</f>
        <v>0</v>
      </c>
      <c r="BB20" s="221">
        <f>IF(AZ20=2,G20,0)</f>
        <v>0</v>
      </c>
      <c r="BC20" s="221">
        <f>IF(AZ20=3,G20,0)</f>
        <v>0</v>
      </c>
      <c r="BD20" s="221">
        <f>IF(AZ20=4,G20,0)</f>
        <v>0</v>
      </c>
      <c r="BE20" s="221">
        <f>IF(AZ20=5,G20,0)</f>
        <v>0</v>
      </c>
      <c r="CA20" s="250">
        <v>1</v>
      </c>
      <c r="CB20" s="250">
        <v>1</v>
      </c>
      <c r="CZ20" s="221">
        <v>0</v>
      </c>
    </row>
    <row r="21" spans="1:104" x14ac:dyDescent="0.2">
      <c r="A21" s="351">
        <v>7</v>
      </c>
      <c r="B21" s="352" t="s">
        <v>125</v>
      </c>
      <c r="C21" s="341" t="s">
        <v>126</v>
      </c>
      <c r="D21" s="342" t="s">
        <v>110</v>
      </c>
      <c r="E21" s="343">
        <v>4592.7379000000001</v>
      </c>
      <c r="F21" s="248"/>
      <c r="G21" s="249"/>
      <c r="O21" s="243">
        <v>2</v>
      </c>
      <c r="AA21" s="221">
        <v>1</v>
      </c>
      <c r="AB21" s="221">
        <v>1</v>
      </c>
      <c r="AC21" s="221">
        <v>1</v>
      </c>
      <c r="AZ21" s="221">
        <v>1</v>
      </c>
      <c r="BA21" s="221">
        <f>IF(AZ21=1,G21,0)</f>
        <v>0</v>
      </c>
      <c r="BB21" s="221">
        <f>IF(AZ21=2,G21,0)</f>
        <v>0</v>
      </c>
      <c r="BC21" s="221">
        <f>IF(AZ21=3,G21,0)</f>
        <v>0</v>
      </c>
      <c r="BD21" s="221">
        <f>IF(AZ21=4,G21,0)</f>
        <v>0</v>
      </c>
      <c r="BE21" s="221">
        <f>IF(AZ21=5,G21,0)</f>
        <v>0</v>
      </c>
      <c r="CA21" s="250">
        <v>1</v>
      </c>
      <c r="CB21" s="250">
        <v>1</v>
      </c>
      <c r="CZ21" s="221">
        <v>0</v>
      </c>
    </row>
    <row r="22" spans="1:104" ht="22.5" x14ac:dyDescent="0.2">
      <c r="A22" s="351">
        <v>8</v>
      </c>
      <c r="B22" s="352" t="s">
        <v>127</v>
      </c>
      <c r="C22" s="341" t="s">
        <v>128</v>
      </c>
      <c r="D22" s="342" t="s">
        <v>110</v>
      </c>
      <c r="E22" s="343">
        <v>4592.7379000000001</v>
      </c>
      <c r="F22" s="248"/>
      <c r="G22" s="249"/>
      <c r="O22" s="243">
        <v>2</v>
      </c>
      <c r="AA22" s="221">
        <v>1</v>
      </c>
      <c r="AB22" s="221">
        <v>1</v>
      </c>
      <c r="AC22" s="221">
        <v>1</v>
      </c>
      <c r="AZ22" s="221">
        <v>1</v>
      </c>
      <c r="BA22" s="221">
        <f>IF(AZ22=1,G22,0)</f>
        <v>0</v>
      </c>
      <c r="BB22" s="221">
        <f>IF(AZ22=2,G22,0)</f>
        <v>0</v>
      </c>
      <c r="BC22" s="221">
        <f>IF(AZ22=3,G22,0)</f>
        <v>0</v>
      </c>
      <c r="BD22" s="221">
        <f>IF(AZ22=4,G22,0)</f>
        <v>0</v>
      </c>
      <c r="BE22" s="221">
        <f>IF(AZ22=5,G22,0)</f>
        <v>0</v>
      </c>
      <c r="CA22" s="250">
        <v>1</v>
      </c>
      <c r="CB22" s="250">
        <v>1</v>
      </c>
      <c r="CZ22" s="221">
        <v>0</v>
      </c>
    </row>
    <row r="23" spans="1:104" x14ac:dyDescent="0.2">
      <c r="A23" s="351">
        <v>9</v>
      </c>
      <c r="B23" s="352" t="s">
        <v>129</v>
      </c>
      <c r="C23" s="341" t="s">
        <v>130</v>
      </c>
      <c r="D23" s="342" t="s">
        <v>110</v>
      </c>
      <c r="E23" s="343">
        <v>4592.7379000000001</v>
      </c>
      <c r="F23" s="248"/>
      <c r="G23" s="249"/>
      <c r="O23" s="243">
        <v>2</v>
      </c>
      <c r="AA23" s="221">
        <v>1</v>
      </c>
      <c r="AB23" s="221">
        <v>1</v>
      </c>
      <c r="AC23" s="221">
        <v>1</v>
      </c>
      <c r="AZ23" s="221">
        <v>1</v>
      </c>
      <c r="BA23" s="221">
        <f>IF(AZ23=1,G23,0)</f>
        <v>0</v>
      </c>
      <c r="BB23" s="221">
        <f>IF(AZ23=2,G23,0)</f>
        <v>0</v>
      </c>
      <c r="BC23" s="221">
        <f>IF(AZ23=3,G23,0)</f>
        <v>0</v>
      </c>
      <c r="BD23" s="221">
        <f>IF(AZ23=4,G23,0)</f>
        <v>0</v>
      </c>
      <c r="BE23" s="221">
        <f>IF(AZ23=5,G23,0)</f>
        <v>0</v>
      </c>
      <c r="CA23" s="250">
        <v>1</v>
      </c>
      <c r="CB23" s="250">
        <v>1</v>
      </c>
      <c r="CZ23" s="221">
        <v>0</v>
      </c>
    </row>
    <row r="24" spans="1:104" ht="22.5" x14ac:dyDescent="0.2">
      <c r="A24" s="244">
        <v>10</v>
      </c>
      <c r="B24" s="245" t="s">
        <v>131</v>
      </c>
      <c r="C24" s="246" t="s">
        <v>132</v>
      </c>
      <c r="D24" s="247" t="s">
        <v>110</v>
      </c>
      <c r="E24" s="248">
        <v>4568.7728999999999</v>
      </c>
      <c r="F24" s="248"/>
      <c r="G24" s="249"/>
      <c r="O24" s="243">
        <v>2</v>
      </c>
      <c r="AA24" s="221">
        <v>1</v>
      </c>
      <c r="AB24" s="221">
        <v>1</v>
      </c>
      <c r="AC24" s="221">
        <v>1</v>
      </c>
      <c r="AZ24" s="221">
        <v>1</v>
      </c>
      <c r="BA24" s="221">
        <f>IF(AZ24=1,G24,0)</f>
        <v>0</v>
      </c>
      <c r="BB24" s="221">
        <f>IF(AZ24=2,G24,0)</f>
        <v>0</v>
      </c>
      <c r="BC24" s="221">
        <f>IF(AZ24=3,G24,0)</f>
        <v>0</v>
      </c>
      <c r="BD24" s="221">
        <f>IF(AZ24=4,G24,0)</f>
        <v>0</v>
      </c>
      <c r="BE24" s="221">
        <f>IF(AZ24=5,G24,0)</f>
        <v>0</v>
      </c>
      <c r="CA24" s="250">
        <v>1</v>
      </c>
      <c r="CB24" s="250">
        <v>1</v>
      </c>
      <c r="CZ24" s="221">
        <v>0</v>
      </c>
    </row>
    <row r="25" spans="1:104" x14ac:dyDescent="0.2">
      <c r="A25" s="251"/>
      <c r="B25" s="253"/>
      <c r="C25" s="393" t="s">
        <v>133</v>
      </c>
      <c r="D25" s="394"/>
      <c r="E25" s="254">
        <v>4498.3528999999999</v>
      </c>
      <c r="F25" s="255"/>
      <c r="G25" s="256"/>
      <c r="M25" s="252" t="s">
        <v>133</v>
      </c>
      <c r="O25" s="243"/>
    </row>
    <row r="26" spans="1:104" x14ac:dyDescent="0.2">
      <c r="A26" s="251"/>
      <c r="B26" s="253"/>
      <c r="C26" s="393" t="s">
        <v>134</v>
      </c>
      <c r="D26" s="394"/>
      <c r="E26" s="254">
        <v>66.22</v>
      </c>
      <c r="F26" s="255"/>
      <c r="G26" s="256"/>
      <c r="M26" s="252" t="s">
        <v>134</v>
      </c>
      <c r="O26" s="243"/>
    </row>
    <row r="27" spans="1:104" x14ac:dyDescent="0.2">
      <c r="A27" s="251"/>
      <c r="B27" s="253"/>
      <c r="C27" s="393" t="s">
        <v>135</v>
      </c>
      <c r="D27" s="394"/>
      <c r="E27" s="254">
        <v>4.2</v>
      </c>
      <c r="F27" s="255"/>
      <c r="G27" s="256"/>
      <c r="M27" s="252" t="s">
        <v>135</v>
      </c>
      <c r="O27" s="243"/>
    </row>
    <row r="28" spans="1:104" ht="22.5" x14ac:dyDescent="0.2">
      <c r="A28" s="244">
        <v>11</v>
      </c>
      <c r="B28" s="245" t="s">
        <v>136</v>
      </c>
      <c r="C28" s="246" t="s">
        <v>137</v>
      </c>
      <c r="D28" s="247" t="s">
        <v>110</v>
      </c>
      <c r="E28" s="248">
        <v>9.99</v>
      </c>
      <c r="F28" s="248"/>
      <c r="G28" s="249"/>
      <c r="O28" s="243">
        <v>2</v>
      </c>
      <c r="AA28" s="221">
        <v>1</v>
      </c>
      <c r="AB28" s="221">
        <v>1</v>
      </c>
      <c r="AC28" s="221">
        <v>1</v>
      </c>
      <c r="AZ28" s="221">
        <v>1</v>
      </c>
      <c r="BA28" s="221">
        <f>IF(AZ28=1,G28,0)</f>
        <v>0</v>
      </c>
      <c r="BB28" s="221">
        <f>IF(AZ28=2,G28,0)</f>
        <v>0</v>
      </c>
      <c r="BC28" s="221">
        <f>IF(AZ28=3,G28,0)</f>
        <v>0</v>
      </c>
      <c r="BD28" s="221">
        <f>IF(AZ28=4,G28,0)</f>
        <v>0</v>
      </c>
      <c r="BE28" s="221">
        <f>IF(AZ28=5,G28,0)</f>
        <v>0</v>
      </c>
      <c r="CA28" s="250">
        <v>1</v>
      </c>
      <c r="CB28" s="250">
        <v>1</v>
      </c>
      <c r="CZ28" s="221">
        <v>1.70000000000073</v>
      </c>
    </row>
    <row r="29" spans="1:104" x14ac:dyDescent="0.2">
      <c r="A29" s="251"/>
      <c r="B29" s="253"/>
      <c r="C29" s="393" t="s">
        <v>597</v>
      </c>
      <c r="D29" s="394"/>
      <c r="E29" s="254">
        <v>9.99</v>
      </c>
      <c r="F29" s="255"/>
      <c r="G29" s="256"/>
      <c r="M29" s="252" t="s">
        <v>597</v>
      </c>
      <c r="O29" s="243"/>
    </row>
    <row r="30" spans="1:104" x14ac:dyDescent="0.2">
      <c r="A30" s="244">
        <v>12</v>
      </c>
      <c r="B30" s="245" t="s">
        <v>138</v>
      </c>
      <c r="C30" s="246" t="s">
        <v>139</v>
      </c>
      <c r="D30" s="247" t="s">
        <v>120</v>
      </c>
      <c r="E30" s="248">
        <v>42</v>
      </c>
      <c r="F30" s="248"/>
      <c r="G30" s="249"/>
      <c r="O30" s="243">
        <v>2</v>
      </c>
      <c r="AA30" s="221">
        <v>1</v>
      </c>
      <c r="AB30" s="221">
        <v>1</v>
      </c>
      <c r="AC30" s="221">
        <v>1</v>
      </c>
      <c r="AZ30" s="221">
        <v>1</v>
      </c>
      <c r="BA30" s="221">
        <f>IF(AZ30=1,G30,0)</f>
        <v>0</v>
      </c>
      <c r="BB30" s="221">
        <f>IF(AZ30=2,G30,0)</f>
        <v>0</v>
      </c>
      <c r="BC30" s="221">
        <f>IF(AZ30=3,G30,0)</f>
        <v>0</v>
      </c>
      <c r="BD30" s="221">
        <f>IF(AZ30=4,G30,0)</f>
        <v>0</v>
      </c>
      <c r="BE30" s="221">
        <f>IF(AZ30=5,G30,0)</f>
        <v>0</v>
      </c>
      <c r="CA30" s="250">
        <v>1</v>
      </c>
      <c r="CB30" s="250">
        <v>1</v>
      </c>
      <c r="CZ30" s="221">
        <v>0</v>
      </c>
    </row>
    <row r="31" spans="1:104" x14ac:dyDescent="0.2">
      <c r="A31" s="251"/>
      <c r="B31" s="253"/>
      <c r="C31" s="393" t="s">
        <v>140</v>
      </c>
      <c r="D31" s="394"/>
      <c r="E31" s="254">
        <v>42</v>
      </c>
      <c r="F31" s="255"/>
      <c r="G31" s="256"/>
      <c r="M31" s="252" t="s">
        <v>140</v>
      </c>
      <c r="O31" s="243"/>
    </row>
    <row r="32" spans="1:104" x14ac:dyDescent="0.2">
      <c r="A32" s="244">
        <v>13</v>
      </c>
      <c r="B32" s="245" t="s">
        <v>141</v>
      </c>
      <c r="C32" s="246" t="s">
        <v>142</v>
      </c>
      <c r="D32" s="247" t="s">
        <v>120</v>
      </c>
      <c r="E32" s="248">
        <v>42</v>
      </c>
      <c r="F32" s="248"/>
      <c r="G32" s="249"/>
      <c r="O32" s="243">
        <v>2</v>
      </c>
      <c r="AA32" s="221">
        <v>2</v>
      </c>
      <c r="AB32" s="221">
        <v>1</v>
      </c>
      <c r="AC32" s="221">
        <v>1</v>
      </c>
      <c r="AZ32" s="221">
        <v>1</v>
      </c>
      <c r="BA32" s="221">
        <f>IF(AZ32=1,G32,0)</f>
        <v>0</v>
      </c>
      <c r="BB32" s="221">
        <f>IF(AZ32=2,G32,0)</f>
        <v>0</v>
      </c>
      <c r="BC32" s="221">
        <f>IF(AZ32=3,G32,0)</f>
        <v>0</v>
      </c>
      <c r="BD32" s="221">
        <f>IF(AZ32=4,G32,0)</f>
        <v>0</v>
      </c>
      <c r="BE32" s="221">
        <f>IF(AZ32=5,G32,0)</f>
        <v>0</v>
      </c>
      <c r="CA32" s="250">
        <v>2</v>
      </c>
      <c r="CB32" s="250">
        <v>1</v>
      </c>
      <c r="CZ32" s="221">
        <v>3.00000000000022E-5</v>
      </c>
    </row>
    <row r="33" spans="1:104" x14ac:dyDescent="0.2">
      <c r="A33" s="251"/>
      <c r="B33" s="253"/>
      <c r="C33" s="393" t="s">
        <v>140</v>
      </c>
      <c r="D33" s="394"/>
      <c r="E33" s="254">
        <v>42</v>
      </c>
      <c r="F33" s="255"/>
      <c r="G33" s="256"/>
      <c r="M33" s="252" t="s">
        <v>140</v>
      </c>
      <c r="O33" s="243"/>
    </row>
    <row r="34" spans="1:104" x14ac:dyDescent="0.2">
      <c r="A34" s="257"/>
      <c r="B34" s="258" t="s">
        <v>93</v>
      </c>
      <c r="C34" s="259" t="str">
        <f>CONCATENATE(B7," ",C7)</f>
        <v>1 Zemní práce</v>
      </c>
      <c r="D34" s="260"/>
      <c r="E34" s="261"/>
      <c r="F34" s="262"/>
      <c r="G34" s="263"/>
      <c r="O34" s="243">
        <v>4</v>
      </c>
      <c r="BA34" s="264">
        <f>SUM(BA7:BA33)</f>
        <v>0</v>
      </c>
      <c r="BB34" s="264">
        <f>SUM(BB7:BB33)</f>
        <v>0</v>
      </c>
      <c r="BC34" s="264">
        <f>SUM(BC7:BC33)</f>
        <v>0</v>
      </c>
      <c r="BD34" s="264">
        <f>SUM(BD7:BD33)</f>
        <v>0</v>
      </c>
      <c r="BE34" s="264">
        <f>SUM(BE7:BE33)</f>
        <v>0</v>
      </c>
    </row>
    <row r="35" spans="1:104" x14ac:dyDescent="0.2">
      <c r="A35" s="236" t="s">
        <v>89</v>
      </c>
      <c r="B35" s="237" t="s">
        <v>143</v>
      </c>
      <c r="C35" s="238" t="s">
        <v>144</v>
      </c>
      <c r="D35" s="239"/>
      <c r="E35" s="240"/>
      <c r="F35" s="240"/>
      <c r="G35" s="241"/>
      <c r="H35" s="242"/>
      <c r="I35" s="242"/>
      <c r="O35" s="243">
        <v>1</v>
      </c>
    </row>
    <row r="36" spans="1:104" x14ac:dyDescent="0.2">
      <c r="A36" s="351">
        <v>14</v>
      </c>
      <c r="B36" s="352" t="s">
        <v>145</v>
      </c>
      <c r="C36" s="341" t="s">
        <v>146</v>
      </c>
      <c r="D36" s="342" t="s">
        <v>147</v>
      </c>
      <c r="E36" s="343">
        <v>1001</v>
      </c>
      <c r="F36" s="343"/>
      <c r="G36" s="344"/>
      <c r="O36" s="243">
        <v>2</v>
      </c>
      <c r="AA36" s="221">
        <v>1</v>
      </c>
      <c r="AB36" s="221">
        <v>1</v>
      </c>
      <c r="AC36" s="221">
        <v>1</v>
      </c>
      <c r="AZ36" s="221">
        <v>1</v>
      </c>
      <c r="BA36" s="221">
        <f>IF(AZ36=1,G36,0)</f>
        <v>0</v>
      </c>
      <c r="BB36" s="221">
        <f>IF(AZ36=2,G36,0)</f>
        <v>0</v>
      </c>
      <c r="BC36" s="221">
        <f>IF(AZ36=3,G36,0)</f>
        <v>0</v>
      </c>
      <c r="BD36" s="221">
        <f>IF(AZ36=4,G36,0)</f>
        <v>0</v>
      </c>
      <c r="BE36" s="221">
        <f>IF(AZ36=5,G36,0)</f>
        <v>0</v>
      </c>
      <c r="CA36" s="250">
        <v>1</v>
      </c>
      <c r="CB36" s="250">
        <v>1</v>
      </c>
      <c r="CZ36" s="221">
        <v>0.23381999999992301</v>
      </c>
    </row>
    <row r="37" spans="1:104" x14ac:dyDescent="0.2">
      <c r="A37" s="251"/>
      <c r="B37" s="253"/>
      <c r="C37" s="393" t="s">
        <v>148</v>
      </c>
      <c r="D37" s="394"/>
      <c r="E37" s="254">
        <v>459.4</v>
      </c>
      <c r="F37" s="255"/>
      <c r="G37" s="256"/>
      <c r="M37" s="252" t="s">
        <v>148</v>
      </c>
      <c r="O37" s="243"/>
    </row>
    <row r="38" spans="1:104" x14ac:dyDescent="0.2">
      <c r="A38" s="251"/>
      <c r="B38" s="253"/>
      <c r="C38" s="393" t="s">
        <v>148</v>
      </c>
      <c r="D38" s="394"/>
      <c r="E38" s="254">
        <v>459.4</v>
      </c>
      <c r="F38" s="255"/>
      <c r="G38" s="256"/>
      <c r="M38" s="252" t="s">
        <v>148</v>
      </c>
      <c r="O38" s="243"/>
    </row>
    <row r="39" spans="1:104" x14ac:dyDescent="0.2">
      <c r="A39" s="251"/>
      <c r="B39" s="253"/>
      <c r="C39" s="393" t="s">
        <v>598</v>
      </c>
      <c r="D39" s="394"/>
      <c r="E39" s="254">
        <v>22.2</v>
      </c>
      <c r="F39" s="255"/>
      <c r="G39" s="256"/>
      <c r="M39" s="252" t="s">
        <v>598</v>
      </c>
      <c r="O39" s="243"/>
    </row>
    <row r="40" spans="1:104" x14ac:dyDescent="0.2">
      <c r="A40" s="251"/>
      <c r="B40" s="253"/>
      <c r="C40" s="393" t="s">
        <v>149</v>
      </c>
      <c r="D40" s="394"/>
      <c r="E40" s="254">
        <v>60</v>
      </c>
      <c r="F40" s="255"/>
      <c r="G40" s="256"/>
      <c r="M40" s="252">
        <v>60</v>
      </c>
      <c r="O40" s="243"/>
    </row>
    <row r="41" spans="1:104" x14ac:dyDescent="0.2">
      <c r="A41" s="351">
        <v>15</v>
      </c>
      <c r="B41" s="352" t="s">
        <v>150</v>
      </c>
      <c r="C41" s="341" t="s">
        <v>151</v>
      </c>
      <c r="D41" s="342" t="s">
        <v>120</v>
      </c>
      <c r="E41" s="343">
        <v>1459.25</v>
      </c>
      <c r="F41" s="343"/>
      <c r="G41" s="344"/>
      <c r="O41" s="243">
        <v>2</v>
      </c>
      <c r="AA41" s="221">
        <v>1</v>
      </c>
      <c r="AB41" s="221">
        <v>1</v>
      </c>
      <c r="AC41" s="221">
        <v>1</v>
      </c>
      <c r="AZ41" s="221">
        <v>1</v>
      </c>
      <c r="BA41" s="221">
        <f>IF(AZ41=1,G41,0)</f>
        <v>0</v>
      </c>
      <c r="BB41" s="221">
        <f>IF(AZ41=2,G41,0)</f>
        <v>0</v>
      </c>
      <c r="BC41" s="221">
        <f>IF(AZ41=3,G41,0)</f>
        <v>0</v>
      </c>
      <c r="BD41" s="221">
        <f>IF(AZ41=4,G41,0)</f>
        <v>0</v>
      </c>
      <c r="BE41" s="221">
        <f>IF(AZ41=5,G41,0)</f>
        <v>0</v>
      </c>
      <c r="CA41" s="250">
        <v>1</v>
      </c>
      <c r="CB41" s="250">
        <v>1</v>
      </c>
      <c r="CZ41" s="221">
        <v>0.37080000000014501</v>
      </c>
    </row>
    <row r="42" spans="1:104" x14ac:dyDescent="0.2">
      <c r="A42" s="251"/>
      <c r="B42" s="253"/>
      <c r="C42" s="393" t="s">
        <v>152</v>
      </c>
      <c r="D42" s="394"/>
      <c r="E42" s="254">
        <v>1456</v>
      </c>
      <c r="F42" s="255"/>
      <c r="G42" s="256"/>
      <c r="M42" s="252">
        <v>1456</v>
      </c>
      <c r="O42" s="243"/>
    </row>
    <row r="43" spans="1:104" x14ac:dyDescent="0.2">
      <c r="A43" s="251"/>
      <c r="B43" s="253"/>
      <c r="C43" s="393" t="s">
        <v>153</v>
      </c>
      <c r="D43" s="394"/>
      <c r="E43" s="254">
        <v>3.25</v>
      </c>
      <c r="F43" s="255"/>
      <c r="G43" s="256"/>
      <c r="M43" s="252" t="s">
        <v>153</v>
      </c>
      <c r="O43" s="243"/>
    </row>
    <row r="44" spans="1:104" x14ac:dyDescent="0.2">
      <c r="A44" s="351">
        <v>16</v>
      </c>
      <c r="B44" s="352" t="s">
        <v>154</v>
      </c>
      <c r="C44" s="341" t="s">
        <v>155</v>
      </c>
      <c r="D44" s="342" t="s">
        <v>120</v>
      </c>
      <c r="E44" s="343">
        <v>30</v>
      </c>
      <c r="F44" s="343"/>
      <c r="G44" s="344"/>
      <c r="O44" s="243">
        <v>2</v>
      </c>
      <c r="AA44" s="221">
        <v>1</v>
      </c>
      <c r="AB44" s="221">
        <v>1</v>
      </c>
      <c r="AC44" s="221">
        <v>1</v>
      </c>
      <c r="AZ44" s="221">
        <v>1</v>
      </c>
      <c r="BA44" s="221">
        <f>IF(AZ44=1,G44,0)</f>
        <v>0</v>
      </c>
      <c r="BB44" s="221">
        <f>IF(AZ44=2,G44,0)</f>
        <v>0</v>
      </c>
      <c r="BC44" s="221">
        <f>IF(AZ44=3,G44,0)</f>
        <v>0</v>
      </c>
      <c r="BD44" s="221">
        <f>IF(AZ44=4,G44,0)</f>
        <v>0</v>
      </c>
      <c r="BE44" s="221">
        <f>IF(AZ44=5,G44,0)</f>
        <v>0</v>
      </c>
      <c r="CA44" s="250">
        <v>1</v>
      </c>
      <c r="CB44" s="250">
        <v>1</v>
      </c>
      <c r="CZ44" s="221">
        <v>0.21100000000001301</v>
      </c>
    </row>
    <row r="45" spans="1:104" x14ac:dyDescent="0.2">
      <c r="A45" s="351">
        <v>17</v>
      </c>
      <c r="B45" s="352" t="s">
        <v>156</v>
      </c>
      <c r="C45" s="341" t="s">
        <v>157</v>
      </c>
      <c r="D45" s="342" t="s">
        <v>120</v>
      </c>
      <c r="E45" s="343">
        <v>1459.575</v>
      </c>
      <c r="F45" s="343"/>
      <c r="G45" s="344"/>
      <c r="O45" s="243">
        <v>2</v>
      </c>
      <c r="AA45" s="221">
        <v>1</v>
      </c>
      <c r="AB45" s="221">
        <v>1</v>
      </c>
      <c r="AC45" s="221">
        <v>1</v>
      </c>
      <c r="AZ45" s="221">
        <v>1</v>
      </c>
      <c r="BA45" s="221">
        <f>IF(AZ45=1,G45,0)</f>
        <v>0</v>
      </c>
      <c r="BB45" s="221">
        <f>IF(AZ45=2,G45,0)</f>
        <v>0</v>
      </c>
      <c r="BC45" s="221">
        <f>IF(AZ45=3,G45,0)</f>
        <v>0</v>
      </c>
      <c r="BD45" s="221">
        <f>IF(AZ45=4,G45,0)</f>
        <v>0</v>
      </c>
      <c r="BE45" s="221">
        <f>IF(AZ45=5,G45,0)</f>
        <v>0</v>
      </c>
      <c r="CA45" s="250">
        <v>1</v>
      </c>
      <c r="CB45" s="250">
        <v>1</v>
      </c>
      <c r="CZ45" s="221">
        <v>0.39561000000003299</v>
      </c>
    </row>
    <row r="46" spans="1:104" x14ac:dyDescent="0.2">
      <c r="A46" s="251"/>
      <c r="B46" s="253"/>
      <c r="C46" s="393" t="s">
        <v>152</v>
      </c>
      <c r="D46" s="394"/>
      <c r="E46" s="254">
        <v>1456</v>
      </c>
      <c r="F46" s="255"/>
      <c r="G46" s="256"/>
      <c r="M46" s="252">
        <v>1456</v>
      </c>
      <c r="O46" s="243"/>
    </row>
    <row r="47" spans="1:104" x14ac:dyDescent="0.2">
      <c r="A47" s="251"/>
      <c r="B47" s="253"/>
      <c r="C47" s="393" t="s">
        <v>158</v>
      </c>
      <c r="D47" s="394"/>
      <c r="E47" s="254">
        <v>3.5750000000000002</v>
      </c>
      <c r="F47" s="255"/>
      <c r="G47" s="256"/>
      <c r="M47" s="252" t="s">
        <v>158</v>
      </c>
      <c r="O47" s="243"/>
    </row>
    <row r="48" spans="1:104" x14ac:dyDescent="0.2">
      <c r="A48" s="351">
        <v>18</v>
      </c>
      <c r="B48" s="352" t="s">
        <v>159</v>
      </c>
      <c r="C48" s="341" t="s">
        <v>160</v>
      </c>
      <c r="D48" s="342" t="s">
        <v>120</v>
      </c>
      <c r="E48" s="343">
        <v>2227.5749999999998</v>
      </c>
      <c r="F48" s="343"/>
      <c r="G48" s="344"/>
      <c r="O48" s="243">
        <v>2</v>
      </c>
      <c r="AA48" s="221">
        <v>1</v>
      </c>
      <c r="AB48" s="221">
        <v>1</v>
      </c>
      <c r="AC48" s="221">
        <v>1</v>
      </c>
      <c r="AZ48" s="221">
        <v>1</v>
      </c>
      <c r="BA48" s="221">
        <f>IF(AZ48=1,G48,0)</f>
        <v>0</v>
      </c>
      <c r="BB48" s="221">
        <f>IF(AZ48=2,G48,0)</f>
        <v>0</v>
      </c>
      <c r="BC48" s="221">
        <f>IF(AZ48=3,G48,0)</f>
        <v>0</v>
      </c>
      <c r="BD48" s="221">
        <f>IF(AZ48=4,G48,0)</f>
        <v>0</v>
      </c>
      <c r="BE48" s="221">
        <f>IF(AZ48=5,G48,0)</f>
        <v>0</v>
      </c>
      <c r="CA48" s="250">
        <v>1</v>
      </c>
      <c r="CB48" s="250">
        <v>1</v>
      </c>
      <c r="CZ48" s="221">
        <v>0.55285999999978197</v>
      </c>
    </row>
    <row r="49" spans="1:104" x14ac:dyDescent="0.2">
      <c r="A49" s="251"/>
      <c r="B49" s="253"/>
      <c r="C49" s="393" t="s">
        <v>161</v>
      </c>
      <c r="D49" s="394"/>
      <c r="E49" s="254">
        <v>768</v>
      </c>
      <c r="F49" s="255"/>
      <c r="G49" s="256"/>
      <c r="M49" s="252" t="s">
        <v>161</v>
      </c>
      <c r="O49" s="243"/>
    </row>
    <row r="50" spans="1:104" x14ac:dyDescent="0.2">
      <c r="A50" s="251"/>
      <c r="B50" s="253"/>
      <c r="C50" s="393" t="s">
        <v>152</v>
      </c>
      <c r="D50" s="394"/>
      <c r="E50" s="254">
        <v>1456</v>
      </c>
      <c r="F50" s="255"/>
      <c r="G50" s="256"/>
      <c r="M50" s="252">
        <v>1456</v>
      </c>
      <c r="O50" s="243"/>
    </row>
    <row r="51" spans="1:104" x14ac:dyDescent="0.2">
      <c r="A51" s="251"/>
      <c r="B51" s="253"/>
      <c r="C51" s="393" t="s">
        <v>158</v>
      </c>
      <c r="D51" s="394"/>
      <c r="E51" s="254">
        <v>3.5750000000000002</v>
      </c>
      <c r="F51" s="255"/>
      <c r="G51" s="256"/>
      <c r="M51" s="252" t="s">
        <v>158</v>
      </c>
      <c r="O51" s="243"/>
    </row>
    <row r="52" spans="1:104" x14ac:dyDescent="0.2">
      <c r="A52" s="351">
        <v>19</v>
      </c>
      <c r="B52" s="352" t="s">
        <v>162</v>
      </c>
      <c r="C52" s="341" t="s">
        <v>163</v>
      </c>
      <c r="D52" s="342" t="s">
        <v>120</v>
      </c>
      <c r="E52" s="343">
        <v>64.2</v>
      </c>
      <c r="F52" s="343"/>
      <c r="G52" s="344"/>
      <c r="O52" s="243">
        <v>2</v>
      </c>
      <c r="AA52" s="221">
        <v>1</v>
      </c>
      <c r="AB52" s="221">
        <v>1</v>
      </c>
      <c r="AC52" s="221">
        <v>1</v>
      </c>
      <c r="AZ52" s="221">
        <v>1</v>
      </c>
      <c r="BA52" s="221">
        <f>IF(AZ52=1,G52,0)</f>
        <v>0</v>
      </c>
      <c r="BB52" s="221">
        <f>IF(AZ52=2,G52,0)</f>
        <v>0</v>
      </c>
      <c r="BC52" s="221">
        <f>IF(AZ52=3,G52,0)</f>
        <v>0</v>
      </c>
      <c r="BD52" s="221">
        <f>IF(AZ52=4,G52,0)</f>
        <v>0</v>
      </c>
      <c r="BE52" s="221">
        <f>IF(AZ52=5,G52,0)</f>
        <v>0</v>
      </c>
      <c r="CA52" s="250">
        <v>1</v>
      </c>
      <c r="CB52" s="250">
        <v>1</v>
      </c>
      <c r="CZ52" s="221">
        <v>0.50666000000001099</v>
      </c>
    </row>
    <row r="53" spans="1:104" x14ac:dyDescent="0.2">
      <c r="A53" s="251"/>
      <c r="B53" s="253"/>
      <c r="C53" s="393" t="s">
        <v>164</v>
      </c>
      <c r="D53" s="394"/>
      <c r="E53" s="254">
        <v>64.2</v>
      </c>
      <c r="F53" s="255"/>
      <c r="G53" s="256"/>
      <c r="M53" s="252" t="s">
        <v>164</v>
      </c>
      <c r="O53" s="243"/>
    </row>
    <row r="54" spans="1:104" x14ac:dyDescent="0.2">
      <c r="A54" s="351">
        <v>20</v>
      </c>
      <c r="B54" s="352" t="s">
        <v>165</v>
      </c>
      <c r="C54" s="341" t="s">
        <v>166</v>
      </c>
      <c r="D54" s="342" t="s">
        <v>120</v>
      </c>
      <c r="E54" s="343">
        <v>2942</v>
      </c>
      <c r="F54" s="343"/>
      <c r="G54" s="344"/>
      <c r="O54" s="243">
        <v>2</v>
      </c>
      <c r="AA54" s="221">
        <v>1</v>
      </c>
      <c r="AB54" s="221">
        <v>1</v>
      </c>
      <c r="AC54" s="221">
        <v>1</v>
      </c>
      <c r="AZ54" s="221">
        <v>1</v>
      </c>
      <c r="BA54" s="221">
        <f>IF(AZ54=1,G54,0)</f>
        <v>0</v>
      </c>
      <c r="BB54" s="221">
        <f>IF(AZ54=2,G54,0)</f>
        <v>0</v>
      </c>
      <c r="BC54" s="221">
        <f>IF(AZ54=3,G54,0)</f>
        <v>0</v>
      </c>
      <c r="BD54" s="221">
        <f>IF(AZ54=4,G54,0)</f>
        <v>0</v>
      </c>
      <c r="BE54" s="221">
        <f>IF(AZ54=5,G54,0)</f>
        <v>0</v>
      </c>
      <c r="CA54" s="250">
        <v>1</v>
      </c>
      <c r="CB54" s="250">
        <v>1</v>
      </c>
      <c r="CZ54" s="221">
        <v>6.09999999999999E-4</v>
      </c>
    </row>
    <row r="55" spans="1:104" x14ac:dyDescent="0.2">
      <c r="A55" s="251"/>
      <c r="B55" s="253"/>
      <c r="C55" s="393" t="s">
        <v>167</v>
      </c>
      <c r="D55" s="394"/>
      <c r="E55" s="254">
        <v>2912</v>
      </c>
      <c r="F55" s="255"/>
      <c r="G55" s="256"/>
      <c r="M55" s="252">
        <v>2912</v>
      </c>
      <c r="O55" s="243"/>
    </row>
    <row r="56" spans="1:104" x14ac:dyDescent="0.2">
      <c r="A56" s="251"/>
      <c r="B56" s="253"/>
      <c r="C56" s="393" t="s">
        <v>168</v>
      </c>
      <c r="D56" s="394"/>
      <c r="E56" s="254">
        <v>30</v>
      </c>
      <c r="F56" s="255"/>
      <c r="G56" s="256"/>
      <c r="M56" s="252" t="s">
        <v>168</v>
      </c>
      <c r="O56" s="243"/>
    </row>
    <row r="57" spans="1:104" x14ac:dyDescent="0.2">
      <c r="A57" s="351">
        <v>21</v>
      </c>
      <c r="B57" s="352" t="s">
        <v>169</v>
      </c>
      <c r="C57" s="341" t="s">
        <v>170</v>
      </c>
      <c r="D57" s="342" t="s">
        <v>120</v>
      </c>
      <c r="E57" s="343">
        <v>30</v>
      </c>
      <c r="F57" s="343"/>
      <c r="G57" s="344"/>
      <c r="O57" s="243">
        <v>2</v>
      </c>
      <c r="AA57" s="221">
        <v>1</v>
      </c>
      <c r="AB57" s="221">
        <v>1</v>
      </c>
      <c r="AC57" s="221">
        <v>1</v>
      </c>
      <c r="AZ57" s="221">
        <v>1</v>
      </c>
      <c r="BA57" s="221">
        <f>IF(AZ57=1,G57,0)</f>
        <v>0</v>
      </c>
      <c r="BB57" s="221">
        <f>IF(AZ57=2,G57,0)</f>
        <v>0</v>
      </c>
      <c r="BC57" s="221">
        <f>IF(AZ57=3,G57,0)</f>
        <v>0</v>
      </c>
      <c r="BD57" s="221">
        <f>IF(AZ57=4,G57,0)</f>
        <v>0</v>
      </c>
      <c r="BE57" s="221">
        <f>IF(AZ57=5,G57,0)</f>
        <v>0</v>
      </c>
      <c r="CA57" s="250">
        <v>1</v>
      </c>
      <c r="CB57" s="250">
        <v>1</v>
      </c>
      <c r="CZ57" s="221">
        <v>0.155590000000075</v>
      </c>
    </row>
    <row r="58" spans="1:104" x14ac:dyDescent="0.2">
      <c r="A58" s="351">
        <v>22</v>
      </c>
      <c r="B58" s="352" t="s">
        <v>171</v>
      </c>
      <c r="C58" s="341" t="s">
        <v>172</v>
      </c>
      <c r="D58" s="342" t="s">
        <v>120</v>
      </c>
      <c r="E58" s="343">
        <v>2912</v>
      </c>
      <c r="F58" s="343"/>
      <c r="G58" s="344"/>
      <c r="O58" s="243">
        <v>2</v>
      </c>
      <c r="AA58" s="221">
        <v>1</v>
      </c>
      <c r="AB58" s="221">
        <v>0</v>
      </c>
      <c r="AC58" s="221">
        <v>0</v>
      </c>
      <c r="AZ58" s="221">
        <v>1</v>
      </c>
      <c r="BA58" s="221">
        <f>IF(AZ58=1,G58,0)</f>
        <v>0</v>
      </c>
      <c r="BB58" s="221">
        <f>IF(AZ58=2,G58,0)</f>
        <v>0</v>
      </c>
      <c r="BC58" s="221">
        <f>IF(AZ58=3,G58,0)</f>
        <v>0</v>
      </c>
      <c r="BD58" s="221">
        <f>IF(AZ58=4,G58,0)</f>
        <v>0</v>
      </c>
      <c r="BE58" s="221">
        <f>IF(AZ58=5,G58,0)</f>
        <v>0</v>
      </c>
      <c r="CA58" s="250">
        <v>1</v>
      </c>
      <c r="CB58" s="250">
        <v>0</v>
      </c>
      <c r="CZ58" s="221">
        <v>0.12966000000005801</v>
      </c>
    </row>
    <row r="59" spans="1:104" ht="22.5" x14ac:dyDescent="0.2">
      <c r="A59" s="351">
        <v>23</v>
      </c>
      <c r="B59" s="352" t="s">
        <v>173</v>
      </c>
      <c r="C59" s="341" t="s">
        <v>174</v>
      </c>
      <c r="D59" s="342" t="s">
        <v>147</v>
      </c>
      <c r="E59" s="343">
        <v>472.4</v>
      </c>
      <c r="F59" s="343"/>
      <c r="G59" s="344"/>
      <c r="O59" s="243">
        <v>2</v>
      </c>
      <c r="AA59" s="221">
        <v>1</v>
      </c>
      <c r="AB59" s="221">
        <v>1</v>
      </c>
      <c r="AC59" s="221">
        <v>1</v>
      </c>
      <c r="AZ59" s="221">
        <v>1</v>
      </c>
      <c r="BA59" s="221">
        <f>IF(AZ59=1,G59,0)</f>
        <v>0</v>
      </c>
      <c r="BB59" s="221">
        <f>IF(AZ59=2,G59,0)</f>
        <v>0</v>
      </c>
      <c r="BC59" s="221">
        <f>IF(AZ59=3,G59,0)</f>
        <v>0</v>
      </c>
      <c r="BD59" s="221">
        <f>IF(AZ59=4,G59,0)</f>
        <v>0</v>
      </c>
      <c r="BE59" s="221">
        <f>IF(AZ59=5,G59,0)</f>
        <v>0</v>
      </c>
      <c r="CA59" s="250">
        <v>1</v>
      </c>
      <c r="CB59" s="250">
        <v>1</v>
      </c>
      <c r="CZ59" s="221">
        <v>0.24664000000007</v>
      </c>
    </row>
    <row r="60" spans="1:104" x14ac:dyDescent="0.2">
      <c r="A60" s="251"/>
      <c r="B60" s="253"/>
      <c r="C60" s="393" t="s">
        <v>148</v>
      </c>
      <c r="D60" s="394"/>
      <c r="E60" s="254">
        <v>459.4</v>
      </c>
      <c r="F60" s="255"/>
      <c r="G60" s="256"/>
      <c r="M60" s="252" t="s">
        <v>148</v>
      </c>
      <c r="O60" s="243"/>
    </row>
    <row r="61" spans="1:104" x14ac:dyDescent="0.2">
      <c r="A61" s="251"/>
      <c r="B61" s="253"/>
      <c r="C61" s="393" t="s">
        <v>175</v>
      </c>
      <c r="D61" s="394"/>
      <c r="E61" s="254">
        <v>13</v>
      </c>
      <c r="F61" s="255"/>
      <c r="G61" s="256"/>
      <c r="M61" s="252">
        <v>13</v>
      </c>
      <c r="O61" s="243"/>
    </row>
    <row r="62" spans="1:104" x14ac:dyDescent="0.2">
      <c r="A62" s="257"/>
      <c r="B62" s="258" t="s">
        <v>93</v>
      </c>
      <c r="C62" s="259" t="str">
        <f>CONCATENATE(B35," ",C35)</f>
        <v>5 Komunikace</v>
      </c>
      <c r="D62" s="260"/>
      <c r="E62" s="261"/>
      <c r="F62" s="262"/>
      <c r="G62" s="263"/>
      <c r="O62" s="243">
        <v>4</v>
      </c>
      <c r="BA62" s="264">
        <f>SUM(BA35:BA61)</f>
        <v>0</v>
      </c>
      <c r="BB62" s="264">
        <f>SUM(BB35:BB61)</f>
        <v>0</v>
      </c>
      <c r="BC62" s="264">
        <f>SUM(BC35:BC61)</f>
        <v>0</v>
      </c>
      <c r="BD62" s="264">
        <f>SUM(BD35:BD61)</f>
        <v>0</v>
      </c>
      <c r="BE62" s="264">
        <f>SUM(BE35:BE61)</f>
        <v>0</v>
      </c>
    </row>
    <row r="63" spans="1:104" x14ac:dyDescent="0.2">
      <c r="A63" s="236" t="s">
        <v>89</v>
      </c>
      <c r="B63" s="237" t="s">
        <v>176</v>
      </c>
      <c r="C63" s="238" t="s">
        <v>177</v>
      </c>
      <c r="D63" s="239"/>
      <c r="E63" s="240"/>
      <c r="F63" s="240"/>
      <c r="G63" s="241"/>
      <c r="H63" s="242"/>
      <c r="I63" s="242"/>
      <c r="O63" s="243">
        <v>1</v>
      </c>
    </row>
    <row r="64" spans="1:104" x14ac:dyDescent="0.2">
      <c r="A64" s="353">
        <v>24</v>
      </c>
      <c r="B64" s="354" t="s">
        <v>179</v>
      </c>
      <c r="C64" s="355" t="s">
        <v>180</v>
      </c>
      <c r="D64" s="356" t="s">
        <v>110</v>
      </c>
      <c r="E64" s="357">
        <v>2.2200000000000002</v>
      </c>
      <c r="F64" s="357"/>
      <c r="G64" s="358"/>
      <c r="O64" s="243">
        <v>2</v>
      </c>
      <c r="AA64" s="221">
        <v>1</v>
      </c>
      <c r="AB64" s="221">
        <v>1</v>
      </c>
      <c r="AC64" s="221">
        <v>1</v>
      </c>
      <c r="AZ64" s="221">
        <v>1</v>
      </c>
      <c r="BA64" s="221">
        <f>IF(AZ64=1,G64,0)</f>
        <v>0</v>
      </c>
      <c r="BB64" s="221">
        <f>IF(AZ64=2,G64,0)</f>
        <v>0</v>
      </c>
      <c r="BC64" s="221">
        <f>IF(AZ64=3,G64,0)</f>
        <v>0</v>
      </c>
      <c r="BD64" s="221">
        <f>IF(AZ64=4,G64,0)</f>
        <v>0</v>
      </c>
      <c r="BE64" s="221">
        <f>IF(AZ64=5,G64,0)</f>
        <v>0</v>
      </c>
      <c r="CA64" s="250">
        <v>1</v>
      </c>
      <c r="CB64" s="250">
        <v>1</v>
      </c>
      <c r="CZ64" s="221">
        <v>1.8909999999996201</v>
      </c>
    </row>
    <row r="65" spans="1:104" x14ac:dyDescent="0.2">
      <c r="A65" s="339"/>
      <c r="B65" s="335"/>
      <c r="C65" s="395" t="s">
        <v>599</v>
      </c>
      <c r="D65" s="396"/>
      <c r="E65" s="336">
        <v>2.2200000000000002</v>
      </c>
      <c r="F65" s="337"/>
      <c r="G65" s="338"/>
      <c r="M65" s="252" t="s">
        <v>599</v>
      </c>
      <c r="O65" s="243"/>
    </row>
    <row r="66" spans="1:104" x14ac:dyDescent="0.2">
      <c r="A66" s="345">
        <v>25</v>
      </c>
      <c r="B66" s="346" t="s">
        <v>181</v>
      </c>
      <c r="C66" s="347" t="s">
        <v>182</v>
      </c>
      <c r="D66" s="348" t="s">
        <v>183</v>
      </c>
      <c r="E66" s="349">
        <v>665</v>
      </c>
      <c r="F66" s="349"/>
      <c r="G66" s="350"/>
      <c r="O66" s="243">
        <v>2</v>
      </c>
      <c r="AA66" s="221">
        <v>1</v>
      </c>
      <c r="AB66" s="221">
        <v>1</v>
      </c>
      <c r="AC66" s="221">
        <v>1</v>
      </c>
      <c r="AZ66" s="221">
        <v>1</v>
      </c>
      <c r="BA66" s="221">
        <f>IF(AZ66=1,G66,0)</f>
        <v>0</v>
      </c>
      <c r="BB66" s="221">
        <f>IF(AZ66=2,G66,0)</f>
        <v>0</v>
      </c>
      <c r="BC66" s="221">
        <f>IF(AZ66=3,G66,0)</f>
        <v>0</v>
      </c>
      <c r="BD66" s="221">
        <f>IF(AZ66=4,G66,0)</f>
        <v>0</v>
      </c>
      <c r="BE66" s="221">
        <f>IF(AZ66=5,G66,0)</f>
        <v>0</v>
      </c>
      <c r="CA66" s="250">
        <v>1</v>
      </c>
      <c r="CB66" s="250">
        <v>1</v>
      </c>
      <c r="CZ66" s="221">
        <v>1.6499999999997101E-3</v>
      </c>
    </row>
    <row r="67" spans="1:104" x14ac:dyDescent="0.2">
      <c r="A67" s="345">
        <v>26</v>
      </c>
      <c r="B67" s="346" t="s">
        <v>184</v>
      </c>
      <c r="C67" s="347" t="s">
        <v>185</v>
      </c>
      <c r="D67" s="348" t="s">
        <v>110</v>
      </c>
      <c r="E67" s="349">
        <v>311.47320000000002</v>
      </c>
      <c r="F67" s="349"/>
      <c r="G67" s="350"/>
      <c r="O67" s="243">
        <v>2</v>
      </c>
      <c r="AA67" s="221">
        <v>1</v>
      </c>
      <c r="AB67" s="221">
        <v>1</v>
      </c>
      <c r="AC67" s="221">
        <v>1</v>
      </c>
      <c r="AZ67" s="221">
        <v>1</v>
      </c>
      <c r="BA67" s="221">
        <f>IF(AZ67=1,G67,0)</f>
        <v>0</v>
      </c>
      <c r="BB67" s="221">
        <f>IF(AZ67=2,G67,0)</f>
        <v>0</v>
      </c>
      <c r="BC67" s="221">
        <f>IF(AZ67=3,G67,0)</f>
        <v>0</v>
      </c>
      <c r="BD67" s="221">
        <f>IF(AZ67=4,G67,0)</f>
        <v>0</v>
      </c>
      <c r="BE67" s="221">
        <f>IF(AZ67=5,G67,0)</f>
        <v>0</v>
      </c>
      <c r="CA67" s="250">
        <v>1</v>
      </c>
      <c r="CB67" s="250">
        <v>1</v>
      </c>
      <c r="CZ67" s="221">
        <v>2.5</v>
      </c>
    </row>
    <row r="68" spans="1:104" x14ac:dyDescent="0.2">
      <c r="A68" s="339"/>
      <c r="B68" s="335"/>
      <c r="C68" s="395" t="s">
        <v>186</v>
      </c>
      <c r="D68" s="396"/>
      <c r="E68" s="336">
        <v>311.47320000000002</v>
      </c>
      <c r="F68" s="337"/>
      <c r="G68" s="338"/>
      <c r="M68" s="252" t="s">
        <v>186</v>
      </c>
      <c r="O68" s="243"/>
    </row>
    <row r="69" spans="1:104" x14ac:dyDescent="0.2">
      <c r="A69" s="345">
        <v>27</v>
      </c>
      <c r="B69" s="346" t="s">
        <v>187</v>
      </c>
      <c r="C69" s="347" t="s">
        <v>188</v>
      </c>
      <c r="D69" s="348" t="s">
        <v>110</v>
      </c>
      <c r="E69" s="349">
        <v>7.3449999999999998</v>
      </c>
      <c r="F69" s="349"/>
      <c r="G69" s="350"/>
      <c r="O69" s="243">
        <v>2</v>
      </c>
      <c r="AA69" s="221">
        <v>1</v>
      </c>
      <c r="AB69" s="221">
        <v>1</v>
      </c>
      <c r="AC69" s="221">
        <v>1</v>
      </c>
      <c r="AZ69" s="221">
        <v>1</v>
      </c>
      <c r="BA69" s="221">
        <f>IF(AZ69=1,G69,0)</f>
        <v>0</v>
      </c>
      <c r="BB69" s="221">
        <f>IF(AZ69=2,G69,0)</f>
        <v>0</v>
      </c>
      <c r="BC69" s="221">
        <f>IF(AZ69=3,G69,0)</f>
        <v>0</v>
      </c>
      <c r="BD69" s="221">
        <f>IF(AZ69=4,G69,0)</f>
        <v>0</v>
      </c>
      <c r="BE69" s="221">
        <f>IF(AZ69=5,G69,0)</f>
        <v>0</v>
      </c>
      <c r="CA69" s="250">
        <v>1</v>
      </c>
      <c r="CB69" s="250">
        <v>1</v>
      </c>
      <c r="CZ69" s="221">
        <v>2.4219999999986599</v>
      </c>
    </row>
    <row r="70" spans="1:104" x14ac:dyDescent="0.2">
      <c r="A70" s="339"/>
      <c r="B70" s="335"/>
      <c r="C70" s="395" t="s">
        <v>189</v>
      </c>
      <c r="D70" s="396"/>
      <c r="E70" s="336">
        <v>7.3449999999999998</v>
      </c>
      <c r="F70" s="337"/>
      <c r="G70" s="338"/>
      <c r="M70" s="252" t="s">
        <v>189</v>
      </c>
      <c r="O70" s="243"/>
    </row>
    <row r="71" spans="1:104" x14ac:dyDescent="0.2">
      <c r="A71" s="244">
        <v>28</v>
      </c>
      <c r="B71" s="245" t="s">
        <v>190</v>
      </c>
      <c r="C71" s="246" t="s">
        <v>191</v>
      </c>
      <c r="D71" s="247" t="s">
        <v>110</v>
      </c>
      <c r="E71" s="248">
        <v>7.3449999999999998</v>
      </c>
      <c r="F71" s="248"/>
      <c r="G71" s="249"/>
      <c r="O71" s="243">
        <v>2</v>
      </c>
      <c r="AA71" s="221">
        <v>1</v>
      </c>
      <c r="AB71" s="221">
        <v>1</v>
      </c>
      <c r="AC71" s="221">
        <v>1</v>
      </c>
      <c r="AZ71" s="221">
        <v>1</v>
      </c>
      <c r="BA71" s="221">
        <f>IF(AZ71=1,G71,0)</f>
        <v>0</v>
      </c>
      <c r="BB71" s="221">
        <f>IF(AZ71=2,G71,0)</f>
        <v>0</v>
      </c>
      <c r="BC71" s="221">
        <f>IF(AZ71=3,G71,0)</f>
        <v>0</v>
      </c>
      <c r="BD71" s="221">
        <f>IF(AZ71=4,G71,0)</f>
        <v>0</v>
      </c>
      <c r="BE71" s="221">
        <f>IF(AZ71=5,G71,0)</f>
        <v>0</v>
      </c>
      <c r="CA71" s="250">
        <v>1</v>
      </c>
      <c r="CB71" s="250">
        <v>1</v>
      </c>
      <c r="CZ71" s="221">
        <v>1.8369999999995299</v>
      </c>
    </row>
    <row r="72" spans="1:104" x14ac:dyDescent="0.2">
      <c r="A72" s="251"/>
      <c r="B72" s="253"/>
      <c r="C72" s="393" t="s">
        <v>189</v>
      </c>
      <c r="D72" s="394"/>
      <c r="E72" s="254">
        <v>7.3449999999999998</v>
      </c>
      <c r="F72" s="255"/>
      <c r="G72" s="256"/>
      <c r="M72" s="252" t="s">
        <v>189</v>
      </c>
      <c r="O72" s="243"/>
    </row>
    <row r="73" spans="1:104" ht="22.5" x14ac:dyDescent="0.2">
      <c r="A73" s="345">
        <v>29</v>
      </c>
      <c r="B73" s="346" t="s">
        <v>192</v>
      </c>
      <c r="C73" s="347" t="s">
        <v>193</v>
      </c>
      <c r="D73" s="348" t="s">
        <v>147</v>
      </c>
      <c r="E73" s="349">
        <v>459.4</v>
      </c>
      <c r="F73" s="349"/>
      <c r="G73" s="350"/>
      <c r="O73" s="243">
        <v>2</v>
      </c>
      <c r="AA73" s="221">
        <v>1</v>
      </c>
      <c r="AB73" s="221">
        <v>1</v>
      </c>
      <c r="AC73" s="221">
        <v>1</v>
      </c>
      <c r="AZ73" s="221">
        <v>1</v>
      </c>
      <c r="BA73" s="221">
        <f>IF(AZ73=1,G73,0)</f>
        <v>0</v>
      </c>
      <c r="BB73" s="221">
        <f>IF(AZ73=2,G73,0)</f>
        <v>0</v>
      </c>
      <c r="BC73" s="221">
        <f>IF(AZ73=3,G73,0)</f>
        <v>0</v>
      </c>
      <c r="BD73" s="221">
        <f>IF(AZ73=4,G73,0)</f>
        <v>0</v>
      </c>
      <c r="BE73" s="221">
        <f>IF(AZ73=5,G73,0)</f>
        <v>0</v>
      </c>
      <c r="CA73" s="250">
        <v>1</v>
      </c>
      <c r="CB73" s="250">
        <v>1</v>
      </c>
      <c r="CZ73" s="221">
        <v>1.25969000000077</v>
      </c>
    </row>
    <row r="74" spans="1:104" ht="22.5" x14ac:dyDescent="0.2">
      <c r="A74" s="244">
        <v>30</v>
      </c>
      <c r="B74" s="245" t="s">
        <v>194</v>
      </c>
      <c r="C74" s="246" t="s">
        <v>195</v>
      </c>
      <c r="D74" s="247" t="s">
        <v>147</v>
      </c>
      <c r="E74" s="248">
        <v>22.2</v>
      </c>
      <c r="F74" s="248"/>
      <c r="G74" s="249"/>
      <c r="O74" s="243">
        <v>2</v>
      </c>
      <c r="AA74" s="221">
        <v>1</v>
      </c>
      <c r="AB74" s="221">
        <v>1</v>
      </c>
      <c r="AC74" s="221">
        <v>1</v>
      </c>
      <c r="AZ74" s="221">
        <v>1</v>
      </c>
      <c r="BA74" s="221">
        <f>IF(AZ74=1,G74,0)</f>
        <v>0</v>
      </c>
      <c r="BB74" s="221">
        <f>IF(AZ74=2,G74,0)</f>
        <v>0</v>
      </c>
      <c r="BC74" s="221">
        <f>IF(AZ74=3,G74,0)</f>
        <v>0</v>
      </c>
      <c r="BD74" s="221">
        <f>IF(AZ74=4,G74,0)</f>
        <v>0</v>
      </c>
      <c r="BE74" s="221">
        <f>IF(AZ74=5,G74,0)</f>
        <v>0</v>
      </c>
      <c r="CA74" s="250">
        <v>1</v>
      </c>
      <c r="CB74" s="250">
        <v>1</v>
      </c>
      <c r="CZ74" s="221">
        <v>3.2999999999994102E-3</v>
      </c>
    </row>
    <row r="75" spans="1:104" x14ac:dyDescent="0.2">
      <c r="A75" s="251"/>
      <c r="B75" s="253"/>
      <c r="C75" s="393" t="s">
        <v>598</v>
      </c>
      <c r="D75" s="394"/>
      <c r="E75" s="254">
        <v>22.2</v>
      </c>
      <c r="F75" s="255"/>
      <c r="G75" s="256"/>
      <c r="M75" s="252" t="s">
        <v>598</v>
      </c>
      <c r="O75" s="243"/>
    </row>
    <row r="76" spans="1:104" x14ac:dyDescent="0.2">
      <c r="A76" s="244">
        <v>31</v>
      </c>
      <c r="B76" s="245" t="s">
        <v>196</v>
      </c>
      <c r="C76" s="246" t="s">
        <v>197</v>
      </c>
      <c r="D76" s="247" t="s">
        <v>147</v>
      </c>
      <c r="E76" s="248">
        <v>459.4</v>
      </c>
      <c r="F76" s="248"/>
      <c r="G76" s="249"/>
      <c r="O76" s="243">
        <v>2</v>
      </c>
      <c r="AA76" s="221">
        <v>1</v>
      </c>
      <c r="AB76" s="221">
        <v>1</v>
      </c>
      <c r="AC76" s="221">
        <v>1</v>
      </c>
      <c r="AZ76" s="221">
        <v>1</v>
      </c>
      <c r="BA76" s="221">
        <f t="shared" ref="BA76:BA83" si="0">IF(AZ76=1,G76,0)</f>
        <v>0</v>
      </c>
      <c r="BB76" s="221">
        <f t="shared" ref="BB76:BB83" si="1">IF(AZ76=2,G76,0)</f>
        <v>0</v>
      </c>
      <c r="BC76" s="221">
        <f t="shared" ref="BC76:BC83" si="2">IF(AZ76=3,G76,0)</f>
        <v>0</v>
      </c>
      <c r="BD76" s="221">
        <f t="shared" ref="BD76:BD83" si="3">IF(AZ76=4,G76,0)</f>
        <v>0</v>
      </c>
      <c r="BE76" s="221">
        <f t="shared" ref="BE76:BE83" si="4">IF(AZ76=5,G76,0)</f>
        <v>0</v>
      </c>
      <c r="CA76" s="250">
        <v>1</v>
      </c>
      <c r="CB76" s="250">
        <v>1</v>
      </c>
      <c r="CZ76" s="221">
        <v>0</v>
      </c>
    </row>
    <row r="77" spans="1:104" x14ac:dyDescent="0.2">
      <c r="A77" s="351">
        <v>32</v>
      </c>
      <c r="B77" s="352" t="s">
        <v>198</v>
      </c>
      <c r="C77" s="341" t="s">
        <v>199</v>
      </c>
      <c r="D77" s="342" t="s">
        <v>183</v>
      </c>
      <c r="E77" s="343">
        <v>13</v>
      </c>
      <c r="F77" s="343"/>
      <c r="G77" s="344"/>
      <c r="O77" s="243">
        <v>2</v>
      </c>
      <c r="AA77" s="221">
        <v>1</v>
      </c>
      <c r="AB77" s="221">
        <v>1</v>
      </c>
      <c r="AC77" s="221">
        <v>1</v>
      </c>
      <c r="AZ77" s="221">
        <v>1</v>
      </c>
      <c r="BA77" s="221">
        <f t="shared" si="0"/>
        <v>0</v>
      </c>
      <c r="BB77" s="221">
        <f t="shared" si="1"/>
        <v>0</v>
      </c>
      <c r="BC77" s="221">
        <f t="shared" si="2"/>
        <v>0</v>
      </c>
      <c r="BD77" s="221">
        <f t="shared" si="3"/>
        <v>0</v>
      </c>
      <c r="BE77" s="221">
        <f t="shared" si="4"/>
        <v>0</v>
      </c>
      <c r="CA77" s="250">
        <v>1</v>
      </c>
      <c r="CB77" s="250">
        <v>1</v>
      </c>
      <c r="CZ77" s="221">
        <v>1.93599999999969</v>
      </c>
    </row>
    <row r="78" spans="1:104" x14ac:dyDescent="0.2">
      <c r="A78" s="351">
        <v>33</v>
      </c>
      <c r="B78" s="352" t="s">
        <v>200</v>
      </c>
      <c r="C78" s="341" t="s">
        <v>201</v>
      </c>
      <c r="D78" s="342" t="s">
        <v>183</v>
      </c>
      <c r="E78" s="343">
        <v>13</v>
      </c>
      <c r="F78" s="343"/>
      <c r="G78" s="344"/>
      <c r="O78" s="243">
        <v>2</v>
      </c>
      <c r="AA78" s="221">
        <v>1</v>
      </c>
      <c r="AB78" s="221">
        <v>1</v>
      </c>
      <c r="AC78" s="221">
        <v>1</v>
      </c>
      <c r="AZ78" s="221">
        <v>1</v>
      </c>
      <c r="BA78" s="221">
        <f t="shared" si="0"/>
        <v>0</v>
      </c>
      <c r="BB78" s="221">
        <f t="shared" si="1"/>
        <v>0</v>
      </c>
      <c r="BC78" s="221">
        <f t="shared" si="2"/>
        <v>0</v>
      </c>
      <c r="BD78" s="221">
        <f t="shared" si="3"/>
        <v>0</v>
      </c>
      <c r="BE78" s="221">
        <f t="shared" si="4"/>
        <v>0</v>
      </c>
      <c r="CA78" s="250">
        <v>1</v>
      </c>
      <c r="CB78" s="250">
        <v>1</v>
      </c>
      <c r="CZ78" s="221">
        <v>4.6800000000004598E-3</v>
      </c>
    </row>
    <row r="79" spans="1:104" x14ac:dyDescent="0.2">
      <c r="A79" s="244">
        <v>34</v>
      </c>
      <c r="B79" s="245" t="s">
        <v>202</v>
      </c>
      <c r="C79" s="246" t="s">
        <v>203</v>
      </c>
      <c r="D79" s="247" t="s">
        <v>147</v>
      </c>
      <c r="E79" s="248">
        <v>60</v>
      </c>
      <c r="F79" s="248"/>
      <c r="G79" s="249"/>
      <c r="O79" s="243">
        <v>2</v>
      </c>
      <c r="AA79" s="221">
        <v>1</v>
      </c>
      <c r="AB79" s="221">
        <v>1</v>
      </c>
      <c r="AC79" s="221">
        <v>1</v>
      </c>
      <c r="AZ79" s="221">
        <v>1</v>
      </c>
      <c r="BA79" s="221">
        <f t="shared" si="0"/>
        <v>0</v>
      </c>
      <c r="BB79" s="221">
        <f t="shared" si="1"/>
        <v>0</v>
      </c>
      <c r="BC79" s="221">
        <f t="shared" si="2"/>
        <v>0</v>
      </c>
      <c r="BD79" s="221">
        <f t="shared" si="3"/>
        <v>0</v>
      </c>
      <c r="BE79" s="221">
        <f t="shared" si="4"/>
        <v>0</v>
      </c>
      <c r="CA79" s="250">
        <v>1</v>
      </c>
      <c r="CB79" s="250">
        <v>1</v>
      </c>
      <c r="CZ79" s="221">
        <v>0.145649999999932</v>
      </c>
    </row>
    <row r="80" spans="1:104" ht="22.5" x14ac:dyDescent="0.2">
      <c r="A80" s="351">
        <v>35</v>
      </c>
      <c r="B80" s="352" t="s">
        <v>204</v>
      </c>
      <c r="C80" s="341" t="s">
        <v>205</v>
      </c>
      <c r="D80" s="342" t="s">
        <v>206</v>
      </c>
      <c r="E80" s="343">
        <v>459.4</v>
      </c>
      <c r="F80" s="343"/>
      <c r="G80" s="344"/>
      <c r="O80" s="243">
        <v>2</v>
      </c>
      <c r="AA80" s="221">
        <v>12</v>
      </c>
      <c r="AB80" s="221">
        <v>0</v>
      </c>
      <c r="AC80" s="221">
        <v>9</v>
      </c>
      <c r="AZ80" s="221">
        <v>1</v>
      </c>
      <c r="BA80" s="221">
        <f t="shared" si="0"/>
        <v>0</v>
      </c>
      <c r="BB80" s="221">
        <f t="shared" si="1"/>
        <v>0</v>
      </c>
      <c r="BC80" s="221">
        <f t="shared" si="2"/>
        <v>0</v>
      </c>
      <c r="BD80" s="221">
        <f t="shared" si="3"/>
        <v>0</v>
      </c>
      <c r="BE80" s="221">
        <f t="shared" si="4"/>
        <v>0</v>
      </c>
      <c r="CA80" s="250">
        <v>12</v>
      </c>
      <c r="CB80" s="250">
        <v>0</v>
      </c>
      <c r="CZ80" s="221">
        <v>0</v>
      </c>
    </row>
    <row r="81" spans="1:104" x14ac:dyDescent="0.2">
      <c r="A81" s="244">
        <v>36</v>
      </c>
      <c r="B81" s="245" t="s">
        <v>207</v>
      </c>
      <c r="C81" s="246" t="s">
        <v>208</v>
      </c>
      <c r="D81" s="247" t="s">
        <v>92</v>
      </c>
      <c r="E81" s="248">
        <v>1</v>
      </c>
      <c r="F81" s="248"/>
      <c r="G81" s="249"/>
      <c r="O81" s="243">
        <v>2</v>
      </c>
      <c r="AA81" s="221">
        <v>12</v>
      </c>
      <c r="AB81" s="221">
        <v>0</v>
      </c>
      <c r="AC81" s="221">
        <v>10</v>
      </c>
      <c r="AZ81" s="221">
        <v>1</v>
      </c>
      <c r="BA81" s="221">
        <f t="shared" si="0"/>
        <v>0</v>
      </c>
      <c r="BB81" s="221">
        <f t="shared" si="1"/>
        <v>0</v>
      </c>
      <c r="BC81" s="221">
        <f t="shared" si="2"/>
        <v>0</v>
      </c>
      <c r="BD81" s="221">
        <f t="shared" si="3"/>
        <v>0</v>
      </c>
      <c r="BE81" s="221">
        <f t="shared" si="4"/>
        <v>0</v>
      </c>
      <c r="CA81" s="250">
        <v>12</v>
      </c>
      <c r="CB81" s="250">
        <v>0</v>
      </c>
      <c r="CZ81" s="221">
        <v>0</v>
      </c>
    </row>
    <row r="82" spans="1:104" x14ac:dyDescent="0.2">
      <c r="A82" s="244">
        <v>37</v>
      </c>
      <c r="B82" s="245" t="s">
        <v>209</v>
      </c>
      <c r="C82" s="246" t="s">
        <v>210</v>
      </c>
      <c r="D82" s="247" t="s">
        <v>92</v>
      </c>
      <c r="E82" s="248">
        <v>3</v>
      </c>
      <c r="F82" s="248"/>
      <c r="G82" s="249"/>
      <c r="O82" s="243">
        <v>2</v>
      </c>
      <c r="AA82" s="221">
        <v>12</v>
      </c>
      <c r="AB82" s="221">
        <v>0</v>
      </c>
      <c r="AC82" s="221">
        <v>80</v>
      </c>
      <c r="AZ82" s="221">
        <v>1</v>
      </c>
      <c r="BA82" s="221">
        <f t="shared" si="0"/>
        <v>0</v>
      </c>
      <c r="BB82" s="221">
        <f t="shared" si="1"/>
        <v>0</v>
      </c>
      <c r="BC82" s="221">
        <f t="shared" si="2"/>
        <v>0</v>
      </c>
      <c r="BD82" s="221">
        <f t="shared" si="3"/>
        <v>0</v>
      </c>
      <c r="BE82" s="221">
        <f t="shared" si="4"/>
        <v>0</v>
      </c>
      <c r="CA82" s="250">
        <v>12</v>
      </c>
      <c r="CB82" s="250">
        <v>0</v>
      </c>
      <c r="CZ82" s="221">
        <v>0</v>
      </c>
    </row>
    <row r="83" spans="1:104" x14ac:dyDescent="0.2">
      <c r="A83" s="351">
        <v>38</v>
      </c>
      <c r="B83" s="352" t="s">
        <v>211</v>
      </c>
      <c r="C83" s="341" t="s">
        <v>212</v>
      </c>
      <c r="D83" s="342" t="s">
        <v>92</v>
      </c>
      <c r="E83" s="343">
        <v>150</v>
      </c>
      <c r="F83" s="343"/>
      <c r="G83" s="344"/>
      <c r="O83" s="243">
        <v>2</v>
      </c>
      <c r="AA83" s="221">
        <v>12</v>
      </c>
      <c r="AB83" s="221">
        <v>0</v>
      </c>
      <c r="AC83" s="221">
        <v>83</v>
      </c>
      <c r="AZ83" s="221">
        <v>1</v>
      </c>
      <c r="BA83" s="221">
        <f t="shared" si="0"/>
        <v>0</v>
      </c>
      <c r="BB83" s="221">
        <f t="shared" si="1"/>
        <v>0</v>
      </c>
      <c r="BC83" s="221">
        <f t="shared" si="2"/>
        <v>0</v>
      </c>
      <c r="BD83" s="221">
        <f t="shared" si="3"/>
        <v>0</v>
      </c>
      <c r="BE83" s="221">
        <f t="shared" si="4"/>
        <v>0</v>
      </c>
      <c r="CA83" s="250">
        <v>12</v>
      </c>
      <c r="CB83" s="250">
        <v>0</v>
      </c>
      <c r="CZ83" s="221">
        <v>0</v>
      </c>
    </row>
    <row r="84" spans="1:104" x14ac:dyDescent="0.2">
      <c r="A84" s="251"/>
      <c r="B84" s="253"/>
      <c r="C84" s="393" t="s">
        <v>213</v>
      </c>
      <c r="D84" s="394"/>
      <c r="E84" s="254">
        <v>150</v>
      </c>
      <c r="F84" s="255"/>
      <c r="G84" s="256"/>
      <c r="M84" s="252" t="s">
        <v>213</v>
      </c>
      <c r="O84" s="243"/>
    </row>
    <row r="85" spans="1:104" x14ac:dyDescent="0.2">
      <c r="A85" s="244">
        <v>39</v>
      </c>
      <c r="B85" s="245" t="s">
        <v>214</v>
      </c>
      <c r="C85" s="246" t="s">
        <v>215</v>
      </c>
      <c r="D85" s="247" t="s">
        <v>92</v>
      </c>
      <c r="E85" s="248">
        <v>9</v>
      </c>
      <c r="F85" s="248"/>
      <c r="G85" s="249"/>
      <c r="O85" s="243">
        <v>2</v>
      </c>
      <c r="AA85" s="221">
        <v>12</v>
      </c>
      <c r="AB85" s="221">
        <v>0</v>
      </c>
      <c r="AC85" s="221">
        <v>88</v>
      </c>
      <c r="AZ85" s="221">
        <v>1</v>
      </c>
      <c r="BA85" s="221">
        <f t="shared" ref="BA85:BA99" si="5">IF(AZ85=1,G85,0)</f>
        <v>0</v>
      </c>
      <c r="BB85" s="221">
        <f t="shared" ref="BB85:BB99" si="6">IF(AZ85=2,G85,0)</f>
        <v>0</v>
      </c>
      <c r="BC85" s="221">
        <f t="shared" ref="BC85:BC99" si="7">IF(AZ85=3,G85,0)</f>
        <v>0</v>
      </c>
      <c r="BD85" s="221">
        <f t="shared" ref="BD85:BD99" si="8">IF(AZ85=4,G85,0)</f>
        <v>0</v>
      </c>
      <c r="BE85" s="221">
        <f t="shared" ref="BE85:BE99" si="9">IF(AZ85=5,G85,0)</f>
        <v>0</v>
      </c>
      <c r="CA85" s="250">
        <v>12</v>
      </c>
      <c r="CB85" s="250">
        <v>0</v>
      </c>
      <c r="CZ85" s="221">
        <v>0</v>
      </c>
    </row>
    <row r="86" spans="1:104" x14ac:dyDescent="0.2">
      <c r="A86" s="345">
        <v>40</v>
      </c>
      <c r="B86" s="346" t="s">
        <v>216</v>
      </c>
      <c r="C86" s="347" t="s">
        <v>217</v>
      </c>
      <c r="D86" s="348" t="s">
        <v>183</v>
      </c>
      <c r="E86" s="349">
        <v>13</v>
      </c>
      <c r="F86" s="349"/>
      <c r="G86" s="350"/>
      <c r="O86" s="243">
        <v>2</v>
      </c>
      <c r="AA86" s="221">
        <v>3</v>
      </c>
      <c r="AB86" s="221">
        <v>1</v>
      </c>
      <c r="AC86" s="221" t="s">
        <v>216</v>
      </c>
      <c r="AZ86" s="221">
        <v>1</v>
      </c>
      <c r="BA86" s="221">
        <f t="shared" si="5"/>
        <v>0</v>
      </c>
      <c r="BB86" s="221">
        <f t="shared" si="6"/>
        <v>0</v>
      </c>
      <c r="BC86" s="221">
        <f t="shared" si="7"/>
        <v>0</v>
      </c>
      <c r="BD86" s="221">
        <f t="shared" si="8"/>
        <v>0</v>
      </c>
      <c r="BE86" s="221">
        <f t="shared" si="9"/>
        <v>0</v>
      </c>
      <c r="CA86" s="250">
        <v>3</v>
      </c>
      <c r="CB86" s="250">
        <v>1</v>
      </c>
      <c r="CZ86" s="221">
        <v>4.6739999999999803E-2</v>
      </c>
    </row>
    <row r="87" spans="1:104" x14ac:dyDescent="0.2">
      <c r="A87" s="345">
        <v>41</v>
      </c>
      <c r="B87" s="346" t="s">
        <v>218</v>
      </c>
      <c r="C87" s="347" t="s">
        <v>219</v>
      </c>
      <c r="D87" s="348" t="s">
        <v>183</v>
      </c>
      <c r="E87" s="349">
        <v>665</v>
      </c>
      <c r="F87" s="349"/>
      <c r="G87" s="350"/>
      <c r="O87" s="243">
        <v>2</v>
      </c>
      <c r="AA87" s="221">
        <v>3</v>
      </c>
      <c r="AB87" s="221">
        <v>1</v>
      </c>
      <c r="AC87" s="221" t="s">
        <v>218</v>
      </c>
      <c r="AZ87" s="221">
        <v>1</v>
      </c>
      <c r="BA87" s="221">
        <f t="shared" si="5"/>
        <v>0</v>
      </c>
      <c r="BB87" s="221">
        <f t="shared" si="6"/>
        <v>0</v>
      </c>
      <c r="BC87" s="221">
        <f t="shared" si="7"/>
        <v>0</v>
      </c>
      <c r="BD87" s="221">
        <f t="shared" si="8"/>
        <v>0</v>
      </c>
      <c r="BE87" s="221">
        <f t="shared" si="9"/>
        <v>0</v>
      </c>
      <c r="CA87" s="250">
        <v>3</v>
      </c>
      <c r="CB87" s="250">
        <v>1</v>
      </c>
      <c r="CZ87" s="221">
        <v>0.30400000000008698</v>
      </c>
    </row>
    <row r="88" spans="1:104" x14ac:dyDescent="0.2">
      <c r="A88" s="345">
        <v>42</v>
      </c>
      <c r="B88" s="346" t="s">
        <v>220</v>
      </c>
      <c r="C88" s="347" t="s">
        <v>221</v>
      </c>
      <c r="D88" s="348" t="s">
        <v>183</v>
      </c>
      <c r="E88" s="349">
        <v>1</v>
      </c>
      <c r="F88" s="349"/>
      <c r="G88" s="350"/>
      <c r="O88" s="243">
        <v>2</v>
      </c>
      <c r="AA88" s="221">
        <v>3</v>
      </c>
      <c r="AB88" s="221">
        <v>1</v>
      </c>
      <c r="AC88" s="221" t="s">
        <v>220</v>
      </c>
      <c r="AZ88" s="221">
        <v>1</v>
      </c>
      <c r="BA88" s="221">
        <f t="shared" si="5"/>
        <v>0</v>
      </c>
      <c r="BB88" s="221">
        <f t="shared" si="6"/>
        <v>0</v>
      </c>
      <c r="BC88" s="221">
        <f t="shared" si="7"/>
        <v>0</v>
      </c>
      <c r="BD88" s="221">
        <f t="shared" si="8"/>
        <v>0</v>
      </c>
      <c r="BE88" s="221">
        <f t="shared" si="9"/>
        <v>0</v>
      </c>
      <c r="CA88" s="250">
        <v>3</v>
      </c>
      <c r="CB88" s="250">
        <v>1</v>
      </c>
      <c r="CZ88" s="221">
        <v>4.0000000000020498E-2</v>
      </c>
    </row>
    <row r="89" spans="1:104" x14ac:dyDescent="0.2">
      <c r="A89" s="345">
        <v>43</v>
      </c>
      <c r="B89" s="346" t="s">
        <v>222</v>
      </c>
      <c r="C89" s="347" t="s">
        <v>223</v>
      </c>
      <c r="D89" s="348" t="s">
        <v>183</v>
      </c>
      <c r="E89" s="349">
        <v>5</v>
      </c>
      <c r="F89" s="349"/>
      <c r="G89" s="350"/>
      <c r="O89" s="243">
        <v>2</v>
      </c>
      <c r="AA89" s="221">
        <v>3</v>
      </c>
      <c r="AB89" s="221">
        <v>1</v>
      </c>
      <c r="AC89" s="221" t="s">
        <v>222</v>
      </c>
      <c r="AZ89" s="221">
        <v>1</v>
      </c>
      <c r="BA89" s="221">
        <f t="shared" si="5"/>
        <v>0</v>
      </c>
      <c r="BB89" s="221">
        <f t="shared" si="6"/>
        <v>0</v>
      </c>
      <c r="BC89" s="221">
        <f t="shared" si="7"/>
        <v>0</v>
      </c>
      <c r="BD89" s="221">
        <f t="shared" si="8"/>
        <v>0</v>
      </c>
      <c r="BE89" s="221">
        <f t="shared" si="9"/>
        <v>0</v>
      </c>
      <c r="CA89" s="250">
        <v>3</v>
      </c>
      <c r="CB89" s="250">
        <v>1</v>
      </c>
      <c r="CZ89" s="221">
        <v>4.0000000000020498E-2</v>
      </c>
    </row>
    <row r="90" spans="1:104" x14ac:dyDescent="0.2">
      <c r="A90" s="345">
        <v>44</v>
      </c>
      <c r="B90" s="346" t="s">
        <v>224</v>
      </c>
      <c r="C90" s="347" t="s">
        <v>225</v>
      </c>
      <c r="D90" s="348" t="s">
        <v>183</v>
      </c>
      <c r="E90" s="349">
        <v>3</v>
      </c>
      <c r="F90" s="349"/>
      <c r="G90" s="350"/>
      <c r="O90" s="243">
        <v>2</v>
      </c>
      <c r="AA90" s="221">
        <v>3</v>
      </c>
      <c r="AB90" s="221">
        <v>1</v>
      </c>
      <c r="AC90" s="221" t="s">
        <v>224</v>
      </c>
      <c r="AZ90" s="221">
        <v>1</v>
      </c>
      <c r="BA90" s="221">
        <f t="shared" si="5"/>
        <v>0</v>
      </c>
      <c r="BB90" s="221">
        <f t="shared" si="6"/>
        <v>0</v>
      </c>
      <c r="BC90" s="221">
        <f t="shared" si="7"/>
        <v>0</v>
      </c>
      <c r="BD90" s="221">
        <f t="shared" si="8"/>
        <v>0</v>
      </c>
      <c r="BE90" s="221">
        <f t="shared" si="9"/>
        <v>0</v>
      </c>
      <c r="CA90" s="250">
        <v>3</v>
      </c>
      <c r="CB90" s="250">
        <v>1</v>
      </c>
      <c r="CZ90" s="221">
        <v>5.3999999999973597E-2</v>
      </c>
    </row>
    <row r="91" spans="1:104" x14ac:dyDescent="0.2">
      <c r="A91" s="345">
        <v>45</v>
      </c>
      <c r="B91" s="346" t="s">
        <v>226</v>
      </c>
      <c r="C91" s="347" t="s">
        <v>227</v>
      </c>
      <c r="D91" s="348" t="s">
        <v>183</v>
      </c>
      <c r="E91" s="349">
        <v>5</v>
      </c>
      <c r="F91" s="349"/>
      <c r="G91" s="350"/>
      <c r="O91" s="243">
        <v>2</v>
      </c>
      <c r="AA91" s="221">
        <v>3</v>
      </c>
      <c r="AB91" s="221">
        <v>1</v>
      </c>
      <c r="AC91" s="221" t="s">
        <v>226</v>
      </c>
      <c r="AZ91" s="221">
        <v>1</v>
      </c>
      <c r="BA91" s="221">
        <f t="shared" si="5"/>
        <v>0</v>
      </c>
      <c r="BB91" s="221">
        <f t="shared" si="6"/>
        <v>0</v>
      </c>
      <c r="BC91" s="221">
        <f t="shared" si="7"/>
        <v>0</v>
      </c>
      <c r="BD91" s="221">
        <f t="shared" si="8"/>
        <v>0</v>
      </c>
      <c r="BE91" s="221">
        <f t="shared" si="9"/>
        <v>0</v>
      </c>
      <c r="CA91" s="250">
        <v>3</v>
      </c>
      <c r="CB91" s="250">
        <v>1</v>
      </c>
      <c r="CZ91" s="221">
        <v>6.7999999999983601E-2</v>
      </c>
    </row>
    <row r="92" spans="1:104" x14ac:dyDescent="0.2">
      <c r="A92" s="345">
        <v>46</v>
      </c>
      <c r="B92" s="346" t="s">
        <v>228</v>
      </c>
      <c r="C92" s="347" t="s">
        <v>229</v>
      </c>
      <c r="D92" s="348" t="s">
        <v>183</v>
      </c>
      <c r="E92" s="349">
        <v>3</v>
      </c>
      <c r="F92" s="349"/>
      <c r="G92" s="350"/>
      <c r="O92" s="243">
        <v>2</v>
      </c>
      <c r="AA92" s="221">
        <v>3</v>
      </c>
      <c r="AB92" s="221">
        <v>1</v>
      </c>
      <c r="AC92" s="221" t="s">
        <v>228</v>
      </c>
      <c r="AZ92" s="221">
        <v>1</v>
      </c>
      <c r="BA92" s="221">
        <f t="shared" si="5"/>
        <v>0</v>
      </c>
      <c r="BB92" s="221">
        <f t="shared" si="6"/>
        <v>0</v>
      </c>
      <c r="BC92" s="221">
        <f t="shared" si="7"/>
        <v>0</v>
      </c>
      <c r="BD92" s="221">
        <f t="shared" si="8"/>
        <v>0</v>
      </c>
      <c r="BE92" s="221">
        <f t="shared" si="9"/>
        <v>0</v>
      </c>
      <c r="CA92" s="250">
        <v>3</v>
      </c>
      <c r="CB92" s="250">
        <v>1</v>
      </c>
      <c r="CZ92" s="221">
        <v>6.7999999999983601E-2</v>
      </c>
    </row>
    <row r="93" spans="1:104" x14ac:dyDescent="0.2">
      <c r="A93" s="345">
        <v>47</v>
      </c>
      <c r="B93" s="346" t="s">
        <v>230</v>
      </c>
      <c r="C93" s="347" t="s">
        <v>231</v>
      </c>
      <c r="D93" s="348" t="s">
        <v>183</v>
      </c>
      <c r="E93" s="349">
        <v>13</v>
      </c>
      <c r="F93" s="349"/>
      <c r="G93" s="350"/>
      <c r="O93" s="243">
        <v>2</v>
      </c>
      <c r="AA93" s="221">
        <v>3</v>
      </c>
      <c r="AB93" s="221">
        <v>1</v>
      </c>
      <c r="AC93" s="221">
        <v>592243502</v>
      </c>
      <c r="AZ93" s="221">
        <v>1</v>
      </c>
      <c r="BA93" s="221">
        <f t="shared" si="5"/>
        <v>0</v>
      </c>
      <c r="BB93" s="221">
        <f t="shared" si="6"/>
        <v>0</v>
      </c>
      <c r="BC93" s="221">
        <f t="shared" si="7"/>
        <v>0</v>
      </c>
      <c r="BD93" s="221">
        <f t="shared" si="8"/>
        <v>0</v>
      </c>
      <c r="BE93" s="221">
        <f t="shared" si="9"/>
        <v>0</v>
      </c>
      <c r="CA93" s="250">
        <v>3</v>
      </c>
      <c r="CB93" s="250">
        <v>1</v>
      </c>
      <c r="CZ93" s="221">
        <v>0.93000000000029104</v>
      </c>
    </row>
    <row r="94" spans="1:104" x14ac:dyDescent="0.2">
      <c r="A94" s="345">
        <v>48</v>
      </c>
      <c r="B94" s="346" t="s">
        <v>232</v>
      </c>
      <c r="C94" s="347" t="s">
        <v>233</v>
      </c>
      <c r="D94" s="348" t="s">
        <v>183</v>
      </c>
      <c r="E94" s="349">
        <v>13</v>
      </c>
      <c r="F94" s="349"/>
      <c r="G94" s="350"/>
      <c r="O94" s="243">
        <v>2</v>
      </c>
      <c r="AA94" s="221">
        <v>3</v>
      </c>
      <c r="AB94" s="221">
        <v>1</v>
      </c>
      <c r="AC94" s="221" t="s">
        <v>232</v>
      </c>
      <c r="AZ94" s="221">
        <v>1</v>
      </c>
      <c r="BA94" s="221">
        <f t="shared" si="5"/>
        <v>0</v>
      </c>
      <c r="BB94" s="221">
        <f t="shared" si="6"/>
        <v>0</v>
      </c>
      <c r="BC94" s="221">
        <f t="shared" si="7"/>
        <v>0</v>
      </c>
      <c r="BD94" s="221">
        <f t="shared" si="8"/>
        <v>0</v>
      </c>
      <c r="BE94" s="221">
        <f t="shared" si="9"/>
        <v>0</v>
      </c>
      <c r="CA94" s="250">
        <v>3</v>
      </c>
      <c r="CB94" s="250">
        <v>1</v>
      </c>
      <c r="CZ94" s="221">
        <v>0.58500000000003605</v>
      </c>
    </row>
    <row r="95" spans="1:104" x14ac:dyDescent="0.2">
      <c r="A95" s="345">
        <v>49</v>
      </c>
      <c r="B95" s="346" t="s">
        <v>234</v>
      </c>
      <c r="C95" s="347" t="s">
        <v>235</v>
      </c>
      <c r="D95" s="348" t="s">
        <v>183</v>
      </c>
      <c r="E95" s="349">
        <v>10</v>
      </c>
      <c r="F95" s="349"/>
      <c r="G95" s="350"/>
      <c r="O95" s="243">
        <v>2</v>
      </c>
      <c r="AA95" s="221">
        <v>3</v>
      </c>
      <c r="AB95" s="221">
        <v>1</v>
      </c>
      <c r="AC95" s="221" t="s">
        <v>234</v>
      </c>
      <c r="AZ95" s="221">
        <v>1</v>
      </c>
      <c r="BA95" s="221">
        <f t="shared" si="5"/>
        <v>0</v>
      </c>
      <c r="BB95" s="221">
        <f t="shared" si="6"/>
        <v>0</v>
      </c>
      <c r="BC95" s="221">
        <f t="shared" si="7"/>
        <v>0</v>
      </c>
      <c r="BD95" s="221">
        <f t="shared" si="8"/>
        <v>0</v>
      </c>
      <c r="BE95" s="221">
        <f t="shared" si="9"/>
        <v>0</v>
      </c>
      <c r="CA95" s="250">
        <v>3</v>
      </c>
      <c r="CB95" s="250">
        <v>1</v>
      </c>
      <c r="CZ95" s="221">
        <v>0.25</v>
      </c>
    </row>
    <row r="96" spans="1:104" x14ac:dyDescent="0.2">
      <c r="A96" s="345">
        <v>50</v>
      </c>
      <c r="B96" s="346" t="s">
        <v>236</v>
      </c>
      <c r="C96" s="347" t="s">
        <v>237</v>
      </c>
      <c r="D96" s="348" t="s">
        <v>183</v>
      </c>
      <c r="E96" s="349">
        <v>6</v>
      </c>
      <c r="F96" s="349"/>
      <c r="G96" s="350"/>
      <c r="O96" s="243">
        <v>2</v>
      </c>
      <c r="AA96" s="221">
        <v>3</v>
      </c>
      <c r="AB96" s="221">
        <v>1</v>
      </c>
      <c r="AC96" s="221" t="s">
        <v>236</v>
      </c>
      <c r="AZ96" s="221">
        <v>1</v>
      </c>
      <c r="BA96" s="221">
        <f t="shared" si="5"/>
        <v>0</v>
      </c>
      <c r="BB96" s="221">
        <f t="shared" si="6"/>
        <v>0</v>
      </c>
      <c r="BC96" s="221">
        <f t="shared" si="7"/>
        <v>0</v>
      </c>
      <c r="BD96" s="221">
        <f t="shared" si="8"/>
        <v>0</v>
      </c>
      <c r="BE96" s="221">
        <f t="shared" si="9"/>
        <v>0</v>
      </c>
      <c r="CA96" s="250">
        <v>3</v>
      </c>
      <c r="CB96" s="250">
        <v>1</v>
      </c>
      <c r="CZ96" s="221">
        <v>0.5</v>
      </c>
    </row>
    <row r="97" spans="1:104" x14ac:dyDescent="0.2">
      <c r="A97" s="345">
        <v>51</v>
      </c>
      <c r="B97" s="346" t="s">
        <v>238</v>
      </c>
      <c r="C97" s="347" t="s">
        <v>239</v>
      </c>
      <c r="D97" s="348" t="s">
        <v>183</v>
      </c>
      <c r="E97" s="349">
        <v>14</v>
      </c>
      <c r="F97" s="349"/>
      <c r="G97" s="350"/>
      <c r="O97" s="243">
        <v>2</v>
      </c>
      <c r="AA97" s="221">
        <v>3</v>
      </c>
      <c r="AB97" s="221">
        <v>1</v>
      </c>
      <c r="AC97" s="221" t="s">
        <v>238</v>
      </c>
      <c r="AZ97" s="221">
        <v>1</v>
      </c>
      <c r="BA97" s="221">
        <f t="shared" si="5"/>
        <v>0</v>
      </c>
      <c r="BB97" s="221">
        <f t="shared" si="6"/>
        <v>0</v>
      </c>
      <c r="BC97" s="221">
        <f t="shared" si="7"/>
        <v>0</v>
      </c>
      <c r="BD97" s="221">
        <f t="shared" si="8"/>
        <v>0</v>
      </c>
      <c r="BE97" s="221">
        <f t="shared" si="9"/>
        <v>0</v>
      </c>
      <c r="CA97" s="250">
        <v>3</v>
      </c>
      <c r="CB97" s="250">
        <v>1</v>
      </c>
      <c r="CZ97" s="221">
        <v>1</v>
      </c>
    </row>
    <row r="98" spans="1:104" x14ac:dyDescent="0.2">
      <c r="A98" s="345">
        <v>52</v>
      </c>
      <c r="B98" s="346" t="s">
        <v>240</v>
      </c>
      <c r="C98" s="347" t="s">
        <v>241</v>
      </c>
      <c r="D98" s="348" t="s">
        <v>183</v>
      </c>
      <c r="E98" s="349">
        <v>12</v>
      </c>
      <c r="F98" s="349"/>
      <c r="G98" s="350"/>
      <c r="O98" s="243">
        <v>2</v>
      </c>
      <c r="AA98" s="221">
        <v>3</v>
      </c>
      <c r="AB98" s="221">
        <v>1</v>
      </c>
      <c r="AC98" s="221">
        <v>592243741</v>
      </c>
      <c r="AZ98" s="221">
        <v>1</v>
      </c>
      <c r="BA98" s="221">
        <f t="shared" si="5"/>
        <v>0</v>
      </c>
      <c r="BB98" s="221">
        <f t="shared" si="6"/>
        <v>0</v>
      </c>
      <c r="BC98" s="221">
        <f t="shared" si="7"/>
        <v>0</v>
      </c>
      <c r="BD98" s="221">
        <f t="shared" si="8"/>
        <v>0</v>
      </c>
      <c r="BE98" s="221">
        <f t="shared" si="9"/>
        <v>0</v>
      </c>
      <c r="CA98" s="250">
        <v>3</v>
      </c>
      <c r="CB98" s="250">
        <v>1</v>
      </c>
      <c r="CZ98" s="221">
        <v>5.75</v>
      </c>
    </row>
    <row r="99" spans="1:104" x14ac:dyDescent="0.2">
      <c r="A99" s="244">
        <v>53</v>
      </c>
      <c r="B99" s="245" t="s">
        <v>242</v>
      </c>
      <c r="C99" s="246" t="s">
        <v>243</v>
      </c>
      <c r="D99" s="247" t="s">
        <v>183</v>
      </c>
      <c r="E99" s="248">
        <v>120</v>
      </c>
      <c r="F99" s="248"/>
      <c r="G99" s="249"/>
      <c r="O99" s="243">
        <v>2</v>
      </c>
      <c r="AA99" s="221">
        <v>3</v>
      </c>
      <c r="AB99" s="221">
        <v>1</v>
      </c>
      <c r="AC99" s="221">
        <v>59227515</v>
      </c>
      <c r="AZ99" s="221">
        <v>1</v>
      </c>
      <c r="BA99" s="221">
        <f t="shared" si="5"/>
        <v>0</v>
      </c>
      <c r="BB99" s="221">
        <f t="shared" si="6"/>
        <v>0</v>
      </c>
      <c r="BC99" s="221">
        <f t="shared" si="7"/>
        <v>0</v>
      </c>
      <c r="BD99" s="221">
        <f t="shared" si="8"/>
        <v>0</v>
      </c>
      <c r="BE99" s="221">
        <f t="shared" si="9"/>
        <v>0</v>
      </c>
      <c r="CA99" s="250">
        <v>3</v>
      </c>
      <c r="CB99" s="250">
        <v>1</v>
      </c>
      <c r="CZ99" s="221">
        <v>6.7000000000007304E-2</v>
      </c>
    </row>
    <row r="100" spans="1:104" x14ac:dyDescent="0.2">
      <c r="A100" s="257"/>
      <c r="B100" s="258" t="s">
        <v>93</v>
      </c>
      <c r="C100" s="259" t="str">
        <f>CONCATENATE(B63," ",C63)</f>
        <v>8 Trubní vedení</v>
      </c>
      <c r="D100" s="260"/>
      <c r="E100" s="261"/>
      <c r="F100" s="262"/>
      <c r="G100" s="263"/>
      <c r="O100" s="243">
        <v>4</v>
      </c>
      <c r="BA100" s="264">
        <f>SUM(BA63:BA99)</f>
        <v>0</v>
      </c>
      <c r="BB100" s="264">
        <f>SUM(BB63:BB99)</f>
        <v>0</v>
      </c>
      <c r="BC100" s="264">
        <f>SUM(BC63:BC99)</f>
        <v>0</v>
      </c>
      <c r="BD100" s="264">
        <f>SUM(BD63:BD99)</f>
        <v>0</v>
      </c>
      <c r="BE100" s="264">
        <f>SUM(BE63:BE99)</f>
        <v>0</v>
      </c>
    </row>
    <row r="101" spans="1:104" x14ac:dyDescent="0.2">
      <c r="A101" s="236" t="s">
        <v>89</v>
      </c>
      <c r="B101" s="237" t="s">
        <v>244</v>
      </c>
      <c r="C101" s="238" t="s">
        <v>245</v>
      </c>
      <c r="D101" s="239"/>
      <c r="E101" s="240"/>
      <c r="F101" s="240"/>
      <c r="G101" s="241"/>
      <c r="H101" s="242"/>
      <c r="I101" s="242"/>
      <c r="O101" s="243">
        <v>1</v>
      </c>
    </row>
    <row r="102" spans="1:104" x14ac:dyDescent="0.2">
      <c r="A102" s="244">
        <v>54</v>
      </c>
      <c r="B102" s="245" t="s">
        <v>246</v>
      </c>
      <c r="C102" s="246" t="s">
        <v>247</v>
      </c>
      <c r="D102" s="247" t="s">
        <v>120</v>
      </c>
      <c r="E102" s="248">
        <v>768</v>
      </c>
      <c r="F102" s="248"/>
      <c r="G102" s="249"/>
      <c r="O102" s="243">
        <v>2</v>
      </c>
      <c r="AA102" s="221">
        <v>1</v>
      </c>
      <c r="AB102" s="221">
        <v>1</v>
      </c>
      <c r="AC102" s="221">
        <v>1</v>
      </c>
      <c r="AZ102" s="221">
        <v>1</v>
      </c>
      <c r="BA102" s="221">
        <f>IF(AZ102=1,G102,0)</f>
        <v>0</v>
      </c>
      <c r="BB102" s="221">
        <f>IF(AZ102=2,G102,0)</f>
        <v>0</v>
      </c>
      <c r="BC102" s="221">
        <f>IF(AZ102=3,G102,0)</f>
        <v>0</v>
      </c>
      <c r="BD102" s="221">
        <f>IF(AZ102=4,G102,0)</f>
        <v>0</v>
      </c>
      <c r="BE102" s="221">
        <f>IF(AZ102=5,G102,0)</f>
        <v>0</v>
      </c>
      <c r="CA102" s="250">
        <v>1</v>
      </c>
      <c r="CB102" s="250">
        <v>1</v>
      </c>
      <c r="CZ102" s="221">
        <v>0</v>
      </c>
    </row>
    <row r="103" spans="1:104" x14ac:dyDescent="0.2">
      <c r="A103" s="251"/>
      <c r="B103" s="253"/>
      <c r="C103" s="393" t="s">
        <v>161</v>
      </c>
      <c r="D103" s="394"/>
      <c r="E103" s="254">
        <v>768</v>
      </c>
      <c r="F103" s="255"/>
      <c r="G103" s="256"/>
      <c r="M103" s="252" t="s">
        <v>161</v>
      </c>
      <c r="O103" s="243"/>
    </row>
    <row r="104" spans="1:104" x14ac:dyDescent="0.2">
      <c r="A104" s="244">
        <v>55</v>
      </c>
      <c r="B104" s="245" t="s">
        <v>248</v>
      </c>
      <c r="C104" s="246" t="s">
        <v>249</v>
      </c>
      <c r="D104" s="247" t="s">
        <v>120</v>
      </c>
      <c r="E104" s="248">
        <v>30</v>
      </c>
      <c r="F104" s="248"/>
      <c r="G104" s="249"/>
      <c r="O104" s="243">
        <v>2</v>
      </c>
      <c r="AA104" s="221">
        <v>1</v>
      </c>
      <c r="AB104" s="221">
        <v>1</v>
      </c>
      <c r="AC104" s="221">
        <v>1</v>
      </c>
      <c r="AZ104" s="221">
        <v>1</v>
      </c>
      <c r="BA104" s="221">
        <f>IF(AZ104=1,G104,0)</f>
        <v>0</v>
      </c>
      <c r="BB104" s="221">
        <f>IF(AZ104=2,G104,0)</f>
        <v>0</v>
      </c>
      <c r="BC104" s="221">
        <f>IF(AZ104=3,G104,0)</f>
        <v>0</v>
      </c>
      <c r="BD104" s="221">
        <f>IF(AZ104=4,G104,0)</f>
        <v>0</v>
      </c>
      <c r="BE104" s="221">
        <f>IF(AZ104=5,G104,0)</f>
        <v>0</v>
      </c>
      <c r="CA104" s="250">
        <v>1</v>
      </c>
      <c r="CB104" s="250">
        <v>1</v>
      </c>
      <c r="CZ104" s="221">
        <v>0</v>
      </c>
    </row>
    <row r="105" spans="1:104" x14ac:dyDescent="0.2">
      <c r="A105" s="251"/>
      <c r="B105" s="253"/>
      <c r="C105" s="393" t="s">
        <v>168</v>
      </c>
      <c r="D105" s="394"/>
      <c r="E105" s="254">
        <v>30</v>
      </c>
      <c r="F105" s="255"/>
      <c r="G105" s="256"/>
      <c r="M105" s="252" t="s">
        <v>168</v>
      </c>
      <c r="O105" s="243"/>
    </row>
    <row r="106" spans="1:104" x14ac:dyDescent="0.2">
      <c r="A106" s="244">
        <v>56</v>
      </c>
      <c r="B106" s="245" t="s">
        <v>250</v>
      </c>
      <c r="C106" s="246" t="s">
        <v>251</v>
      </c>
      <c r="D106" s="247" t="s">
        <v>120</v>
      </c>
      <c r="E106" s="248">
        <v>60</v>
      </c>
      <c r="F106" s="248"/>
      <c r="G106" s="249"/>
      <c r="O106" s="243">
        <v>2</v>
      </c>
      <c r="AA106" s="221">
        <v>1</v>
      </c>
      <c r="AB106" s="221">
        <v>1</v>
      </c>
      <c r="AC106" s="221">
        <v>1</v>
      </c>
      <c r="AZ106" s="221">
        <v>1</v>
      </c>
      <c r="BA106" s="221">
        <f>IF(AZ106=1,G106,0)</f>
        <v>0</v>
      </c>
      <c r="BB106" s="221">
        <f>IF(AZ106=2,G106,0)</f>
        <v>0</v>
      </c>
      <c r="BC106" s="221">
        <f>IF(AZ106=3,G106,0)</f>
        <v>0</v>
      </c>
      <c r="BD106" s="221">
        <f>IF(AZ106=4,G106,0)</f>
        <v>0</v>
      </c>
      <c r="BE106" s="221">
        <f>IF(AZ106=5,G106,0)</f>
        <v>0</v>
      </c>
      <c r="CA106" s="250">
        <v>1</v>
      </c>
      <c r="CB106" s="250">
        <v>1</v>
      </c>
      <c r="CZ106" s="221">
        <v>0</v>
      </c>
    </row>
    <row r="107" spans="1:104" x14ac:dyDescent="0.2">
      <c r="A107" s="251"/>
      <c r="B107" s="253"/>
      <c r="C107" s="393" t="s">
        <v>252</v>
      </c>
      <c r="D107" s="394"/>
      <c r="E107" s="254">
        <v>60</v>
      </c>
      <c r="F107" s="255"/>
      <c r="G107" s="256"/>
      <c r="M107" s="252" t="s">
        <v>252</v>
      </c>
      <c r="O107" s="243"/>
    </row>
    <row r="108" spans="1:104" x14ac:dyDescent="0.2">
      <c r="A108" s="351">
        <v>57</v>
      </c>
      <c r="B108" s="352" t="s">
        <v>253</v>
      </c>
      <c r="C108" s="341" t="s">
        <v>254</v>
      </c>
      <c r="D108" s="342" t="s">
        <v>120</v>
      </c>
      <c r="E108" s="343">
        <v>2103.5100000000002</v>
      </c>
      <c r="F108" s="248"/>
      <c r="G108" s="249"/>
      <c r="O108" s="243">
        <v>2</v>
      </c>
      <c r="AA108" s="221">
        <v>1</v>
      </c>
      <c r="AB108" s="221">
        <v>1</v>
      </c>
      <c r="AC108" s="221">
        <v>1</v>
      </c>
      <c r="AZ108" s="221">
        <v>1</v>
      </c>
      <c r="BA108" s="221">
        <f>IF(AZ108=1,G108,0)</f>
        <v>0</v>
      </c>
      <c r="BB108" s="221">
        <f>IF(AZ108=2,G108,0)</f>
        <v>0</v>
      </c>
      <c r="BC108" s="221">
        <f>IF(AZ108=3,G108,0)</f>
        <v>0</v>
      </c>
      <c r="BD108" s="221">
        <f>IF(AZ108=4,G108,0)</f>
        <v>0</v>
      </c>
      <c r="BE108" s="221">
        <f>IF(AZ108=5,G108,0)</f>
        <v>0</v>
      </c>
      <c r="CA108" s="250">
        <v>1</v>
      </c>
      <c r="CB108" s="250">
        <v>1</v>
      </c>
      <c r="CZ108" s="221">
        <v>0</v>
      </c>
    </row>
    <row r="109" spans="1:104" x14ac:dyDescent="0.2">
      <c r="A109" s="406"/>
      <c r="B109" s="402"/>
      <c r="C109" s="403" t="s">
        <v>255</v>
      </c>
      <c r="D109" s="404"/>
      <c r="E109" s="405">
        <v>2100.2600000000002</v>
      </c>
      <c r="F109" s="255"/>
      <c r="G109" s="256"/>
      <c r="M109" s="252" t="s">
        <v>255</v>
      </c>
      <c r="O109" s="243"/>
    </row>
    <row r="110" spans="1:104" x14ac:dyDescent="0.2">
      <c r="A110" s="406"/>
      <c r="B110" s="402"/>
      <c r="C110" s="403" t="s">
        <v>256</v>
      </c>
      <c r="D110" s="404"/>
      <c r="E110" s="405">
        <v>3.25</v>
      </c>
      <c r="F110" s="255"/>
      <c r="G110" s="256"/>
      <c r="M110" s="252" t="s">
        <v>256</v>
      </c>
      <c r="O110" s="243"/>
    </row>
    <row r="111" spans="1:104" x14ac:dyDescent="0.2">
      <c r="A111" s="351">
        <v>58</v>
      </c>
      <c r="B111" s="352" t="s">
        <v>257</v>
      </c>
      <c r="C111" s="341" t="s">
        <v>258</v>
      </c>
      <c r="D111" s="342" t="s">
        <v>120</v>
      </c>
      <c r="E111" s="343">
        <v>1381.7750000000001</v>
      </c>
      <c r="F111" s="248"/>
      <c r="G111" s="249"/>
      <c r="O111" s="243">
        <v>2</v>
      </c>
      <c r="AA111" s="221">
        <v>1</v>
      </c>
      <c r="AB111" s="221">
        <v>1</v>
      </c>
      <c r="AC111" s="221">
        <v>1</v>
      </c>
      <c r="AZ111" s="221">
        <v>1</v>
      </c>
      <c r="BA111" s="221">
        <f>IF(AZ111=1,G111,0)</f>
        <v>0</v>
      </c>
      <c r="BB111" s="221">
        <f>IF(AZ111=2,G111,0)</f>
        <v>0</v>
      </c>
      <c r="BC111" s="221">
        <f>IF(AZ111=3,G111,0)</f>
        <v>0</v>
      </c>
      <c r="BD111" s="221">
        <f>IF(AZ111=4,G111,0)</f>
        <v>0</v>
      </c>
      <c r="BE111" s="221">
        <f>IF(AZ111=5,G111,0)</f>
        <v>0</v>
      </c>
      <c r="CA111" s="250">
        <v>1</v>
      </c>
      <c r="CB111" s="250">
        <v>1</v>
      </c>
      <c r="CZ111" s="221">
        <v>0</v>
      </c>
    </row>
    <row r="112" spans="1:104" x14ac:dyDescent="0.2">
      <c r="A112" s="406"/>
      <c r="B112" s="402"/>
      <c r="C112" s="403" t="s">
        <v>259</v>
      </c>
      <c r="D112" s="404"/>
      <c r="E112" s="405">
        <v>1378.2</v>
      </c>
      <c r="F112" s="255"/>
      <c r="G112" s="256"/>
      <c r="M112" s="252" t="s">
        <v>259</v>
      </c>
      <c r="O112" s="243"/>
    </row>
    <row r="113" spans="1:104" x14ac:dyDescent="0.2">
      <c r="A113" s="406"/>
      <c r="B113" s="402"/>
      <c r="C113" s="403" t="s">
        <v>158</v>
      </c>
      <c r="D113" s="404"/>
      <c r="E113" s="405">
        <v>3.5750000000000002</v>
      </c>
      <c r="F113" s="255"/>
      <c r="G113" s="256"/>
      <c r="M113" s="252" t="s">
        <v>158</v>
      </c>
      <c r="O113" s="243"/>
    </row>
    <row r="114" spans="1:104" x14ac:dyDescent="0.2">
      <c r="A114" s="351">
        <v>59</v>
      </c>
      <c r="B114" s="352" t="s">
        <v>260</v>
      </c>
      <c r="C114" s="341" t="s">
        <v>261</v>
      </c>
      <c r="D114" s="342" t="s">
        <v>120</v>
      </c>
      <c r="E114" s="343">
        <v>1476.28</v>
      </c>
      <c r="F114" s="248"/>
      <c r="G114" s="249"/>
      <c r="O114" s="243">
        <v>2</v>
      </c>
      <c r="AA114" s="221">
        <v>1</v>
      </c>
      <c r="AB114" s="221">
        <v>1</v>
      </c>
      <c r="AC114" s="221">
        <v>1</v>
      </c>
      <c r="AZ114" s="221">
        <v>1</v>
      </c>
      <c r="BA114" s="221">
        <f>IF(AZ114=1,G114,0)</f>
        <v>0</v>
      </c>
      <c r="BB114" s="221">
        <f>IF(AZ114=2,G114,0)</f>
        <v>0</v>
      </c>
      <c r="BC114" s="221">
        <f>IF(AZ114=3,G114,0)</f>
        <v>0</v>
      </c>
      <c r="BD114" s="221">
        <f>IF(AZ114=4,G114,0)</f>
        <v>0</v>
      </c>
      <c r="BE114" s="221">
        <f>IF(AZ114=5,G114,0)</f>
        <v>0</v>
      </c>
      <c r="CA114" s="250">
        <v>1</v>
      </c>
      <c r="CB114" s="250">
        <v>1</v>
      </c>
      <c r="CZ114" s="221">
        <v>0</v>
      </c>
    </row>
    <row r="115" spans="1:104" x14ac:dyDescent="0.2">
      <c r="A115" s="406"/>
      <c r="B115" s="402"/>
      <c r="C115" s="403" t="s">
        <v>152</v>
      </c>
      <c r="D115" s="404"/>
      <c r="E115" s="405">
        <v>1456</v>
      </c>
      <c r="F115" s="255"/>
      <c r="G115" s="256"/>
      <c r="M115" s="252">
        <v>1456</v>
      </c>
      <c r="O115" s="243"/>
    </row>
    <row r="116" spans="1:104" x14ac:dyDescent="0.2">
      <c r="A116" s="406"/>
      <c r="B116" s="402"/>
      <c r="C116" s="403" t="s">
        <v>262</v>
      </c>
      <c r="D116" s="404"/>
      <c r="E116" s="405">
        <v>20.28</v>
      </c>
      <c r="F116" s="255"/>
      <c r="G116" s="256"/>
      <c r="M116" s="252" t="s">
        <v>262</v>
      </c>
      <c r="O116" s="243"/>
    </row>
    <row r="117" spans="1:104" x14ac:dyDescent="0.2">
      <c r="A117" s="351">
        <v>60</v>
      </c>
      <c r="B117" s="352" t="s">
        <v>263</v>
      </c>
      <c r="C117" s="341" t="s">
        <v>264</v>
      </c>
      <c r="D117" s="342" t="s">
        <v>120</v>
      </c>
      <c r="E117" s="343">
        <v>2912</v>
      </c>
      <c r="F117" s="248"/>
      <c r="G117" s="249"/>
      <c r="O117" s="243">
        <v>2</v>
      </c>
      <c r="AA117" s="221">
        <v>1</v>
      </c>
      <c r="AB117" s="221">
        <v>1</v>
      </c>
      <c r="AC117" s="221">
        <v>1</v>
      </c>
      <c r="AZ117" s="221">
        <v>1</v>
      </c>
      <c r="BA117" s="221">
        <f>IF(AZ117=1,G117,0)</f>
        <v>0</v>
      </c>
      <c r="BB117" s="221">
        <f>IF(AZ117=2,G117,0)</f>
        <v>0</v>
      </c>
      <c r="BC117" s="221">
        <f>IF(AZ117=3,G117,0)</f>
        <v>0</v>
      </c>
      <c r="BD117" s="221">
        <f>IF(AZ117=4,G117,0)</f>
        <v>0</v>
      </c>
      <c r="BE117" s="221">
        <f>IF(AZ117=5,G117,0)</f>
        <v>0</v>
      </c>
      <c r="CA117" s="250">
        <v>1</v>
      </c>
      <c r="CB117" s="250">
        <v>1</v>
      </c>
      <c r="CZ117" s="221">
        <v>0</v>
      </c>
    </row>
    <row r="118" spans="1:104" x14ac:dyDescent="0.2">
      <c r="A118" s="244">
        <v>61</v>
      </c>
      <c r="B118" s="245" t="s">
        <v>265</v>
      </c>
      <c r="C118" s="246" t="s">
        <v>266</v>
      </c>
      <c r="D118" s="247" t="s">
        <v>110</v>
      </c>
      <c r="E118" s="248">
        <v>140.976</v>
      </c>
      <c r="F118" s="248"/>
      <c r="G118" s="249"/>
      <c r="O118" s="243">
        <v>2</v>
      </c>
      <c r="AA118" s="221">
        <v>1</v>
      </c>
      <c r="AB118" s="221">
        <v>1</v>
      </c>
      <c r="AC118" s="221">
        <v>1</v>
      </c>
      <c r="AZ118" s="221">
        <v>1</v>
      </c>
      <c r="BA118" s="221">
        <f>IF(AZ118=1,G118,0)</f>
        <v>0</v>
      </c>
      <c r="BB118" s="221">
        <f>IF(AZ118=2,G118,0)</f>
        <v>0</v>
      </c>
      <c r="BC118" s="221">
        <f>IF(AZ118=3,G118,0)</f>
        <v>0</v>
      </c>
      <c r="BD118" s="221">
        <f>IF(AZ118=4,G118,0)</f>
        <v>0</v>
      </c>
      <c r="BE118" s="221">
        <f>IF(AZ118=5,G118,0)</f>
        <v>0</v>
      </c>
      <c r="CA118" s="250">
        <v>1</v>
      </c>
      <c r="CB118" s="250">
        <v>1</v>
      </c>
      <c r="CZ118" s="221">
        <v>0</v>
      </c>
    </row>
    <row r="119" spans="1:104" x14ac:dyDescent="0.2">
      <c r="A119" s="251"/>
      <c r="B119" s="253"/>
      <c r="C119" s="393" t="s">
        <v>267</v>
      </c>
      <c r="D119" s="394"/>
      <c r="E119" s="254">
        <v>30.72</v>
      </c>
      <c r="F119" s="255"/>
      <c r="G119" s="256"/>
      <c r="M119" s="252" t="s">
        <v>267</v>
      </c>
      <c r="O119" s="243"/>
    </row>
    <row r="120" spans="1:104" x14ac:dyDescent="0.2">
      <c r="A120" s="251"/>
      <c r="B120" s="253"/>
      <c r="C120" s="393" t="s">
        <v>268</v>
      </c>
      <c r="D120" s="394"/>
      <c r="E120" s="254">
        <v>55.128</v>
      </c>
      <c r="F120" s="255"/>
      <c r="G120" s="256"/>
      <c r="M120" s="252" t="s">
        <v>268</v>
      </c>
      <c r="O120" s="243"/>
    </row>
    <row r="121" spans="1:104" x14ac:dyDescent="0.2">
      <c r="A121" s="251"/>
      <c r="B121" s="253"/>
      <c r="C121" s="393" t="s">
        <v>269</v>
      </c>
      <c r="D121" s="394"/>
      <c r="E121" s="254">
        <v>55.128</v>
      </c>
      <c r="F121" s="255"/>
      <c r="G121" s="256"/>
      <c r="M121" s="252" t="s">
        <v>269</v>
      </c>
      <c r="O121" s="243"/>
    </row>
    <row r="122" spans="1:104" x14ac:dyDescent="0.2">
      <c r="A122" s="244">
        <v>62</v>
      </c>
      <c r="B122" s="245" t="s">
        <v>270</v>
      </c>
      <c r="C122" s="246" t="s">
        <v>271</v>
      </c>
      <c r="D122" s="247" t="s">
        <v>147</v>
      </c>
      <c r="E122" s="248">
        <v>931.8</v>
      </c>
      <c r="F122" s="248"/>
      <c r="G122" s="249"/>
      <c r="O122" s="243">
        <v>2</v>
      </c>
      <c r="AA122" s="221">
        <v>1</v>
      </c>
      <c r="AB122" s="221">
        <v>1</v>
      </c>
      <c r="AC122" s="221">
        <v>1</v>
      </c>
      <c r="AZ122" s="221">
        <v>1</v>
      </c>
      <c r="BA122" s="221">
        <f>IF(AZ122=1,G122,0)</f>
        <v>0</v>
      </c>
      <c r="BB122" s="221">
        <f>IF(AZ122=2,G122,0)</f>
        <v>0</v>
      </c>
      <c r="BC122" s="221">
        <f>IF(AZ122=3,G122,0)</f>
        <v>0</v>
      </c>
      <c r="BD122" s="221">
        <f>IF(AZ122=4,G122,0)</f>
        <v>0</v>
      </c>
      <c r="BE122" s="221">
        <f>IF(AZ122=5,G122,0)</f>
        <v>0</v>
      </c>
      <c r="CA122" s="250">
        <v>1</v>
      </c>
      <c r="CB122" s="250">
        <v>1</v>
      </c>
      <c r="CZ122" s="221">
        <v>0</v>
      </c>
    </row>
    <row r="123" spans="1:104" x14ac:dyDescent="0.2">
      <c r="A123" s="251"/>
      <c r="B123" s="253"/>
      <c r="C123" s="393" t="s">
        <v>272</v>
      </c>
      <c r="D123" s="394"/>
      <c r="E123" s="254">
        <v>931.8</v>
      </c>
      <c r="F123" s="255"/>
      <c r="G123" s="256"/>
      <c r="M123" s="252" t="s">
        <v>272</v>
      </c>
      <c r="O123" s="243"/>
    </row>
    <row r="124" spans="1:104" x14ac:dyDescent="0.2">
      <c r="A124" s="244">
        <v>63</v>
      </c>
      <c r="B124" s="245" t="s">
        <v>273</v>
      </c>
      <c r="C124" s="246" t="s">
        <v>274</v>
      </c>
      <c r="D124" s="247" t="s">
        <v>147</v>
      </c>
      <c r="E124" s="248">
        <v>459.4</v>
      </c>
      <c r="F124" s="248"/>
      <c r="G124" s="249"/>
      <c r="O124" s="243">
        <v>2</v>
      </c>
      <c r="AA124" s="221">
        <v>1</v>
      </c>
      <c r="AB124" s="221">
        <v>0</v>
      </c>
      <c r="AC124" s="221">
        <v>0</v>
      </c>
      <c r="AZ124" s="221">
        <v>1</v>
      </c>
      <c r="BA124" s="221">
        <f>IF(AZ124=1,G124,0)</f>
        <v>0</v>
      </c>
      <c r="BB124" s="221">
        <f>IF(AZ124=2,G124,0)</f>
        <v>0</v>
      </c>
      <c r="BC124" s="221">
        <f>IF(AZ124=3,G124,0)</f>
        <v>0</v>
      </c>
      <c r="BD124" s="221">
        <f>IF(AZ124=4,G124,0)</f>
        <v>0</v>
      </c>
      <c r="BE124" s="221">
        <f>IF(AZ124=5,G124,0)</f>
        <v>0</v>
      </c>
      <c r="CA124" s="250">
        <v>1</v>
      </c>
      <c r="CB124" s="250">
        <v>0</v>
      </c>
      <c r="CZ124" s="221">
        <v>0</v>
      </c>
    </row>
    <row r="125" spans="1:104" x14ac:dyDescent="0.2">
      <c r="A125" s="345">
        <v>64</v>
      </c>
      <c r="B125" s="346" t="s">
        <v>275</v>
      </c>
      <c r="C125" s="347" t="s">
        <v>276</v>
      </c>
      <c r="D125" s="348" t="s">
        <v>147</v>
      </c>
      <c r="E125" s="349">
        <v>459.4</v>
      </c>
      <c r="F125" s="349"/>
      <c r="G125" s="350"/>
      <c r="O125" s="243">
        <v>2</v>
      </c>
      <c r="AA125" s="221">
        <v>1</v>
      </c>
      <c r="AB125" s="221">
        <v>0</v>
      </c>
      <c r="AC125" s="221">
        <v>0</v>
      </c>
      <c r="AZ125" s="221">
        <v>1</v>
      </c>
      <c r="BA125" s="221">
        <f>IF(AZ125=1,G125,0)</f>
        <v>0</v>
      </c>
      <c r="BB125" s="221">
        <f>IF(AZ125=2,G125,0)</f>
        <v>0</v>
      </c>
      <c r="BC125" s="221">
        <f>IF(AZ125=3,G125,0)</f>
        <v>0</v>
      </c>
      <c r="BD125" s="221">
        <f>IF(AZ125=4,G125,0)</f>
        <v>0</v>
      </c>
      <c r="BE125" s="221">
        <f>IF(AZ125=5,G125,0)</f>
        <v>0</v>
      </c>
      <c r="CA125" s="250">
        <v>1</v>
      </c>
      <c r="CB125" s="250">
        <v>0</v>
      </c>
      <c r="CZ125" s="221">
        <v>0</v>
      </c>
    </row>
    <row r="126" spans="1:104" x14ac:dyDescent="0.2">
      <c r="A126" s="244">
        <v>65</v>
      </c>
      <c r="B126" s="245" t="s">
        <v>277</v>
      </c>
      <c r="C126" s="246" t="s">
        <v>278</v>
      </c>
      <c r="D126" s="247" t="s">
        <v>147</v>
      </c>
      <c r="E126" s="248">
        <v>525.9</v>
      </c>
      <c r="F126" s="248"/>
      <c r="G126" s="249"/>
      <c r="O126" s="243">
        <v>2</v>
      </c>
      <c r="AA126" s="221">
        <v>1</v>
      </c>
      <c r="AB126" s="221">
        <v>1</v>
      </c>
      <c r="AC126" s="221">
        <v>1</v>
      </c>
      <c r="AZ126" s="221">
        <v>1</v>
      </c>
      <c r="BA126" s="221">
        <f>IF(AZ126=1,G126,0)</f>
        <v>0</v>
      </c>
      <c r="BB126" s="221">
        <f>IF(AZ126=2,G126,0)</f>
        <v>0</v>
      </c>
      <c r="BC126" s="221">
        <f>IF(AZ126=3,G126,0)</f>
        <v>0</v>
      </c>
      <c r="BD126" s="221">
        <f>IF(AZ126=4,G126,0)</f>
        <v>0</v>
      </c>
      <c r="BE126" s="221">
        <f>IF(AZ126=5,G126,0)</f>
        <v>0</v>
      </c>
      <c r="CA126" s="250">
        <v>1</v>
      </c>
      <c r="CB126" s="250">
        <v>1</v>
      </c>
      <c r="CZ126" s="221">
        <v>0</v>
      </c>
    </row>
    <row r="127" spans="1:104" x14ac:dyDescent="0.2">
      <c r="A127" s="251"/>
      <c r="B127" s="253"/>
      <c r="C127" s="393" t="s">
        <v>148</v>
      </c>
      <c r="D127" s="394"/>
      <c r="E127" s="254">
        <v>459.4</v>
      </c>
      <c r="F127" s="255"/>
      <c r="G127" s="256"/>
      <c r="M127" s="252" t="s">
        <v>148</v>
      </c>
      <c r="O127" s="243"/>
    </row>
    <row r="128" spans="1:104" x14ac:dyDescent="0.2">
      <c r="A128" s="251"/>
      <c r="B128" s="253"/>
      <c r="C128" s="393" t="s">
        <v>279</v>
      </c>
      <c r="D128" s="394"/>
      <c r="E128" s="254">
        <v>6.5</v>
      </c>
      <c r="F128" s="255"/>
      <c r="G128" s="256"/>
      <c r="M128" s="252" t="s">
        <v>279</v>
      </c>
      <c r="O128" s="243"/>
    </row>
    <row r="129" spans="1:104" x14ac:dyDescent="0.2">
      <c r="A129" s="251"/>
      <c r="B129" s="253"/>
      <c r="C129" s="393" t="s">
        <v>149</v>
      </c>
      <c r="D129" s="394"/>
      <c r="E129" s="254">
        <v>60</v>
      </c>
      <c r="F129" s="255"/>
      <c r="G129" s="256"/>
      <c r="M129" s="252">
        <v>60</v>
      </c>
      <c r="O129" s="243"/>
    </row>
    <row r="130" spans="1:104" x14ac:dyDescent="0.2">
      <c r="A130" s="351">
        <v>66</v>
      </c>
      <c r="B130" s="352" t="s">
        <v>280</v>
      </c>
      <c r="C130" s="341" t="s">
        <v>281</v>
      </c>
      <c r="D130" s="342" t="s">
        <v>110</v>
      </c>
      <c r="E130" s="343">
        <v>327.04689999999999</v>
      </c>
      <c r="F130" s="343"/>
      <c r="G130" s="344"/>
      <c r="O130" s="243">
        <v>2</v>
      </c>
      <c r="AA130" s="221">
        <v>1</v>
      </c>
      <c r="AB130" s="221">
        <v>1</v>
      </c>
      <c r="AC130" s="221">
        <v>1</v>
      </c>
      <c r="AZ130" s="221">
        <v>1</v>
      </c>
      <c r="BA130" s="221">
        <f>IF(AZ130=1,G130,0)</f>
        <v>0</v>
      </c>
      <c r="BB130" s="221">
        <f>IF(AZ130=2,G130,0)</f>
        <v>0</v>
      </c>
      <c r="BC130" s="221">
        <f>IF(AZ130=3,G130,0)</f>
        <v>0</v>
      </c>
      <c r="BD130" s="221">
        <f>IF(AZ130=4,G130,0)</f>
        <v>0</v>
      </c>
      <c r="BE130" s="221">
        <f>IF(AZ130=5,G130,0)</f>
        <v>0</v>
      </c>
      <c r="CA130" s="250">
        <v>1</v>
      </c>
      <c r="CB130" s="250">
        <v>1</v>
      </c>
      <c r="CZ130" s="221">
        <v>0</v>
      </c>
    </row>
    <row r="131" spans="1:104" x14ac:dyDescent="0.2">
      <c r="A131" s="251"/>
      <c r="B131" s="253"/>
      <c r="C131" s="393" t="s">
        <v>282</v>
      </c>
      <c r="D131" s="394"/>
      <c r="E131" s="254">
        <v>327.04689999999999</v>
      </c>
      <c r="F131" s="255"/>
      <c r="G131" s="256"/>
      <c r="M131" s="252" t="s">
        <v>282</v>
      </c>
      <c r="O131" s="243"/>
    </row>
    <row r="132" spans="1:104" ht="22.5" x14ac:dyDescent="0.2">
      <c r="A132" s="244">
        <v>67</v>
      </c>
      <c r="B132" s="245" t="s">
        <v>211</v>
      </c>
      <c r="C132" s="246" t="s">
        <v>283</v>
      </c>
      <c r="D132" s="247" t="s">
        <v>92</v>
      </c>
      <c r="E132" s="248">
        <v>16</v>
      </c>
      <c r="F132" s="248"/>
      <c r="G132" s="249"/>
      <c r="O132" s="243">
        <v>2</v>
      </c>
      <c r="AA132" s="221">
        <v>12</v>
      </c>
      <c r="AB132" s="221">
        <v>0</v>
      </c>
      <c r="AC132" s="221">
        <v>85</v>
      </c>
      <c r="AZ132" s="221">
        <v>1</v>
      </c>
      <c r="BA132" s="221">
        <f>IF(AZ132=1,G132,0)</f>
        <v>0</v>
      </c>
      <c r="BB132" s="221">
        <f>IF(AZ132=2,G132,0)</f>
        <v>0</v>
      </c>
      <c r="BC132" s="221">
        <f>IF(AZ132=3,G132,0)</f>
        <v>0</v>
      </c>
      <c r="BD132" s="221">
        <f>IF(AZ132=4,G132,0)</f>
        <v>0</v>
      </c>
      <c r="BE132" s="221">
        <f>IF(AZ132=5,G132,0)</f>
        <v>0</v>
      </c>
      <c r="CA132" s="250">
        <v>12</v>
      </c>
      <c r="CB132" s="250">
        <v>0</v>
      </c>
      <c r="CZ132" s="221">
        <v>0</v>
      </c>
    </row>
    <row r="133" spans="1:104" x14ac:dyDescent="0.2">
      <c r="A133" s="244">
        <v>68</v>
      </c>
      <c r="B133" s="245" t="s">
        <v>284</v>
      </c>
      <c r="C133" s="246" t="s">
        <v>285</v>
      </c>
      <c r="D133" s="247" t="s">
        <v>92</v>
      </c>
      <c r="E133" s="248">
        <v>13</v>
      </c>
      <c r="F133" s="248"/>
      <c r="G133" s="249"/>
      <c r="O133" s="243">
        <v>2</v>
      </c>
      <c r="AA133" s="221">
        <v>12</v>
      </c>
      <c r="AB133" s="221">
        <v>0</v>
      </c>
      <c r="AC133" s="221">
        <v>79</v>
      </c>
      <c r="AZ133" s="221">
        <v>1</v>
      </c>
      <c r="BA133" s="221">
        <f>IF(AZ133=1,G133,0)</f>
        <v>0</v>
      </c>
      <c r="BB133" s="221">
        <f>IF(AZ133=2,G133,0)</f>
        <v>0</v>
      </c>
      <c r="BC133" s="221">
        <f>IF(AZ133=3,G133,0)</f>
        <v>0</v>
      </c>
      <c r="BD133" s="221">
        <f>IF(AZ133=4,G133,0)</f>
        <v>0</v>
      </c>
      <c r="BE133" s="221">
        <f>IF(AZ133=5,G133,0)</f>
        <v>0</v>
      </c>
      <c r="CA133" s="250">
        <v>12</v>
      </c>
      <c r="CB133" s="250">
        <v>0</v>
      </c>
      <c r="CZ133" s="221">
        <v>0</v>
      </c>
    </row>
    <row r="134" spans="1:104" x14ac:dyDescent="0.2">
      <c r="A134" s="244">
        <v>69</v>
      </c>
      <c r="B134" s="245" t="s">
        <v>286</v>
      </c>
      <c r="C134" s="246" t="s">
        <v>287</v>
      </c>
      <c r="D134" s="247" t="s">
        <v>92</v>
      </c>
      <c r="E134" s="248">
        <v>7</v>
      </c>
      <c r="F134" s="248"/>
      <c r="G134" s="249"/>
      <c r="O134" s="243">
        <v>2</v>
      </c>
      <c r="AA134" s="221">
        <v>12</v>
      </c>
      <c r="AB134" s="221">
        <v>0</v>
      </c>
      <c r="AC134" s="221">
        <v>84</v>
      </c>
      <c r="AZ134" s="221">
        <v>1</v>
      </c>
      <c r="BA134" s="221">
        <f>IF(AZ134=1,G134,0)</f>
        <v>0</v>
      </c>
      <c r="BB134" s="221">
        <f>IF(AZ134=2,G134,0)</f>
        <v>0</v>
      </c>
      <c r="BC134" s="221">
        <f>IF(AZ134=3,G134,0)</f>
        <v>0</v>
      </c>
      <c r="BD134" s="221">
        <f>IF(AZ134=4,G134,0)</f>
        <v>0</v>
      </c>
      <c r="BE134" s="221">
        <f>IF(AZ134=5,G134,0)</f>
        <v>0</v>
      </c>
      <c r="CA134" s="250">
        <v>12</v>
      </c>
      <c r="CB134" s="250">
        <v>0</v>
      </c>
      <c r="CZ134" s="221">
        <v>0</v>
      </c>
    </row>
    <row r="135" spans="1:104" x14ac:dyDescent="0.2">
      <c r="A135" s="257"/>
      <c r="B135" s="258" t="s">
        <v>93</v>
      </c>
      <c r="C135" s="259" t="str">
        <f>CONCATENATE(B101," ",C101)</f>
        <v>9 Ostatní konstrukce, bourání</v>
      </c>
      <c r="D135" s="260"/>
      <c r="E135" s="261"/>
      <c r="F135" s="262"/>
      <c r="G135" s="263"/>
      <c r="O135" s="243">
        <v>4</v>
      </c>
      <c r="BA135" s="264">
        <f>SUM(BA101:BA134)</f>
        <v>0</v>
      </c>
      <c r="BB135" s="264">
        <f>SUM(BB101:BB134)</f>
        <v>0</v>
      </c>
      <c r="BC135" s="264">
        <f>SUM(BC101:BC134)</f>
        <v>0</v>
      </c>
      <c r="BD135" s="264">
        <f>SUM(BD101:BD134)</f>
        <v>0</v>
      </c>
      <c r="BE135" s="264">
        <f>SUM(BE101:BE134)</f>
        <v>0</v>
      </c>
    </row>
    <row r="136" spans="1:104" x14ac:dyDescent="0.2">
      <c r="A136" s="236" t="s">
        <v>89</v>
      </c>
      <c r="B136" s="237" t="s">
        <v>288</v>
      </c>
      <c r="C136" s="238" t="s">
        <v>289</v>
      </c>
      <c r="D136" s="239"/>
      <c r="E136" s="240"/>
      <c r="F136" s="240"/>
      <c r="G136" s="241"/>
      <c r="H136" s="242"/>
      <c r="I136" s="242"/>
      <c r="O136" s="243">
        <v>1</v>
      </c>
    </row>
    <row r="137" spans="1:104" x14ac:dyDescent="0.2">
      <c r="A137" s="244">
        <v>70</v>
      </c>
      <c r="B137" s="245" t="s">
        <v>291</v>
      </c>
      <c r="C137" s="246" t="s">
        <v>292</v>
      </c>
      <c r="D137" s="247" t="s">
        <v>293</v>
      </c>
      <c r="E137" s="248">
        <v>4894.2907050103004</v>
      </c>
      <c r="F137" s="248"/>
      <c r="G137" s="249"/>
      <c r="O137" s="243">
        <v>2</v>
      </c>
      <c r="AA137" s="221">
        <v>7</v>
      </c>
      <c r="AB137" s="221">
        <v>1</v>
      </c>
      <c r="AC137" s="221">
        <v>2</v>
      </c>
      <c r="AZ137" s="221">
        <v>1</v>
      </c>
      <c r="BA137" s="221">
        <f>IF(AZ137=1,G137,0)</f>
        <v>0</v>
      </c>
      <c r="BB137" s="221">
        <f>IF(AZ137=2,G137,0)</f>
        <v>0</v>
      </c>
      <c r="BC137" s="221">
        <f>IF(AZ137=3,G137,0)</f>
        <v>0</v>
      </c>
      <c r="BD137" s="221">
        <f>IF(AZ137=4,G137,0)</f>
        <v>0</v>
      </c>
      <c r="BE137" s="221">
        <f>IF(AZ137=5,G137,0)</f>
        <v>0</v>
      </c>
      <c r="CA137" s="250">
        <v>7</v>
      </c>
      <c r="CB137" s="250">
        <v>1</v>
      </c>
      <c r="CZ137" s="221">
        <v>0</v>
      </c>
    </row>
    <row r="138" spans="1:104" x14ac:dyDescent="0.2">
      <c r="A138" s="257"/>
      <c r="B138" s="258" t="s">
        <v>93</v>
      </c>
      <c r="C138" s="259" t="str">
        <f>CONCATENATE(B136," ",C136)</f>
        <v>99 Staveništní přesun hmot</v>
      </c>
      <c r="D138" s="260"/>
      <c r="E138" s="261"/>
      <c r="F138" s="262"/>
      <c r="G138" s="263"/>
      <c r="O138" s="243">
        <v>4</v>
      </c>
      <c r="BA138" s="264">
        <f>SUM(BA136:BA137)</f>
        <v>0</v>
      </c>
      <c r="BB138" s="264">
        <f>SUM(BB136:BB137)</f>
        <v>0</v>
      </c>
      <c r="BC138" s="264">
        <f>SUM(BC136:BC137)</f>
        <v>0</v>
      </c>
      <c r="BD138" s="264">
        <f>SUM(BD136:BD137)</f>
        <v>0</v>
      </c>
      <c r="BE138" s="264">
        <f>SUM(BE136:BE137)</f>
        <v>0</v>
      </c>
    </row>
    <row r="139" spans="1:104" x14ac:dyDescent="0.2">
      <c r="A139" s="236" t="s">
        <v>89</v>
      </c>
      <c r="B139" s="237" t="s">
        <v>294</v>
      </c>
      <c r="C139" s="238" t="s">
        <v>295</v>
      </c>
      <c r="D139" s="239"/>
      <c r="E139" s="240"/>
      <c r="F139" s="240"/>
      <c r="G139" s="241"/>
      <c r="H139" s="242"/>
      <c r="I139" s="242"/>
      <c r="O139" s="243">
        <v>1</v>
      </c>
    </row>
    <row r="140" spans="1:104" x14ac:dyDescent="0.2">
      <c r="A140" s="244">
        <v>71</v>
      </c>
      <c r="B140" s="245" t="s">
        <v>296</v>
      </c>
      <c r="C140" s="246" t="s">
        <v>297</v>
      </c>
      <c r="D140" s="247" t="s">
        <v>293</v>
      </c>
      <c r="E140" s="248">
        <v>3436.73440499971</v>
      </c>
      <c r="F140" s="248"/>
      <c r="G140" s="249"/>
      <c r="O140" s="243">
        <v>2</v>
      </c>
      <c r="AA140" s="221">
        <v>8</v>
      </c>
      <c r="AB140" s="221">
        <v>0</v>
      </c>
      <c r="AC140" s="221">
        <v>3</v>
      </c>
      <c r="AZ140" s="221">
        <v>1</v>
      </c>
      <c r="BA140" s="221">
        <f>IF(AZ140=1,G140,0)</f>
        <v>0</v>
      </c>
      <c r="BB140" s="221">
        <f>IF(AZ140=2,G140,0)</f>
        <v>0</v>
      </c>
      <c r="BC140" s="221">
        <f>IF(AZ140=3,G140,0)</f>
        <v>0</v>
      </c>
      <c r="BD140" s="221">
        <f>IF(AZ140=4,G140,0)</f>
        <v>0</v>
      </c>
      <c r="BE140" s="221">
        <f>IF(AZ140=5,G140,0)</f>
        <v>0</v>
      </c>
      <c r="CA140" s="250">
        <v>8</v>
      </c>
      <c r="CB140" s="250">
        <v>0</v>
      </c>
      <c r="CZ140" s="221">
        <v>0</v>
      </c>
    </row>
    <row r="141" spans="1:104" x14ac:dyDescent="0.2">
      <c r="A141" s="244">
        <v>72</v>
      </c>
      <c r="B141" s="245" t="s">
        <v>298</v>
      </c>
      <c r="C141" s="246" t="s">
        <v>299</v>
      </c>
      <c r="D141" s="247" t="s">
        <v>293</v>
      </c>
      <c r="E141" s="248">
        <v>30930.609644997399</v>
      </c>
      <c r="F141" s="248"/>
      <c r="G141" s="249"/>
      <c r="O141" s="243">
        <v>2</v>
      </c>
      <c r="AA141" s="221">
        <v>8</v>
      </c>
      <c r="AB141" s="221">
        <v>0</v>
      </c>
      <c r="AC141" s="221">
        <v>3</v>
      </c>
      <c r="AZ141" s="221">
        <v>1</v>
      </c>
      <c r="BA141" s="221">
        <f>IF(AZ141=1,G141,0)</f>
        <v>0</v>
      </c>
      <c r="BB141" s="221">
        <f>IF(AZ141=2,G141,0)</f>
        <v>0</v>
      </c>
      <c r="BC141" s="221">
        <f>IF(AZ141=3,G141,0)</f>
        <v>0</v>
      </c>
      <c r="BD141" s="221">
        <f>IF(AZ141=4,G141,0)</f>
        <v>0</v>
      </c>
      <c r="BE141" s="221">
        <f>IF(AZ141=5,G141,0)</f>
        <v>0</v>
      </c>
      <c r="CA141" s="250">
        <v>8</v>
      </c>
      <c r="CB141" s="250">
        <v>0</v>
      </c>
      <c r="CZ141" s="221">
        <v>0</v>
      </c>
    </row>
    <row r="142" spans="1:104" x14ac:dyDescent="0.2">
      <c r="A142" s="244">
        <v>73</v>
      </c>
      <c r="B142" s="245" t="s">
        <v>300</v>
      </c>
      <c r="C142" s="246" t="s">
        <v>301</v>
      </c>
      <c r="D142" s="247" t="s">
        <v>293</v>
      </c>
      <c r="E142" s="248">
        <v>3436.73440499971</v>
      </c>
      <c r="F142" s="248"/>
      <c r="G142" s="249"/>
      <c r="O142" s="243">
        <v>2</v>
      </c>
      <c r="AA142" s="221">
        <v>8</v>
      </c>
      <c r="AB142" s="221">
        <v>0</v>
      </c>
      <c r="AC142" s="221">
        <v>3</v>
      </c>
      <c r="AZ142" s="221">
        <v>1</v>
      </c>
      <c r="BA142" s="221">
        <f>IF(AZ142=1,G142,0)</f>
        <v>0</v>
      </c>
      <c r="BB142" s="221">
        <f>IF(AZ142=2,G142,0)</f>
        <v>0</v>
      </c>
      <c r="BC142" s="221">
        <f>IF(AZ142=3,G142,0)</f>
        <v>0</v>
      </c>
      <c r="BD142" s="221">
        <f>IF(AZ142=4,G142,0)</f>
        <v>0</v>
      </c>
      <c r="BE142" s="221">
        <f>IF(AZ142=5,G142,0)</f>
        <v>0</v>
      </c>
      <c r="CA142" s="250">
        <v>8</v>
      </c>
      <c r="CB142" s="250">
        <v>0</v>
      </c>
      <c r="CZ142" s="221">
        <v>0</v>
      </c>
    </row>
    <row r="143" spans="1:104" x14ac:dyDescent="0.2">
      <c r="A143" s="244">
        <v>74</v>
      </c>
      <c r="B143" s="245" t="s">
        <v>302</v>
      </c>
      <c r="C143" s="246" t="s">
        <v>303</v>
      </c>
      <c r="D143" s="247" t="s">
        <v>293</v>
      </c>
      <c r="E143" s="248">
        <v>3436.73440499971</v>
      </c>
      <c r="F143" s="248"/>
      <c r="G143" s="249"/>
      <c r="O143" s="243">
        <v>2</v>
      </c>
      <c r="AA143" s="221">
        <v>8</v>
      </c>
      <c r="AB143" s="221">
        <v>0</v>
      </c>
      <c r="AC143" s="221">
        <v>3</v>
      </c>
      <c r="AZ143" s="221">
        <v>1</v>
      </c>
      <c r="BA143" s="221">
        <f>IF(AZ143=1,G143,0)</f>
        <v>0</v>
      </c>
      <c r="BB143" s="221">
        <f>IF(AZ143=2,G143,0)</f>
        <v>0</v>
      </c>
      <c r="BC143" s="221">
        <f>IF(AZ143=3,G143,0)</f>
        <v>0</v>
      </c>
      <c r="BD143" s="221">
        <f>IF(AZ143=4,G143,0)</f>
        <v>0</v>
      </c>
      <c r="BE143" s="221">
        <f>IF(AZ143=5,G143,0)</f>
        <v>0</v>
      </c>
      <c r="CA143" s="250">
        <v>8</v>
      </c>
      <c r="CB143" s="250">
        <v>0</v>
      </c>
      <c r="CZ143" s="221">
        <v>0</v>
      </c>
    </row>
    <row r="144" spans="1:104" x14ac:dyDescent="0.2">
      <c r="A144" s="244">
        <v>75</v>
      </c>
      <c r="B144" s="245" t="s">
        <v>304</v>
      </c>
      <c r="C144" s="246" t="s">
        <v>305</v>
      </c>
      <c r="D144" s="247" t="s">
        <v>293</v>
      </c>
      <c r="E144" s="248">
        <v>3436.73440499971</v>
      </c>
      <c r="F144" s="248"/>
      <c r="G144" s="249"/>
      <c r="O144" s="243">
        <v>2</v>
      </c>
      <c r="AA144" s="221">
        <v>8</v>
      </c>
      <c r="AB144" s="221">
        <v>0</v>
      </c>
      <c r="AC144" s="221">
        <v>3</v>
      </c>
      <c r="AZ144" s="221">
        <v>1</v>
      </c>
      <c r="BA144" s="221">
        <f>IF(AZ144=1,G144,0)</f>
        <v>0</v>
      </c>
      <c r="BB144" s="221">
        <f>IF(AZ144=2,G144,0)</f>
        <v>0</v>
      </c>
      <c r="BC144" s="221">
        <f>IF(AZ144=3,G144,0)</f>
        <v>0</v>
      </c>
      <c r="BD144" s="221">
        <f>IF(AZ144=4,G144,0)</f>
        <v>0</v>
      </c>
      <c r="BE144" s="221">
        <f>IF(AZ144=5,G144,0)</f>
        <v>0</v>
      </c>
      <c r="CA144" s="250">
        <v>8</v>
      </c>
      <c r="CB144" s="250">
        <v>0</v>
      </c>
      <c r="CZ144" s="221">
        <v>0</v>
      </c>
    </row>
    <row r="145" spans="1:57" x14ac:dyDescent="0.2">
      <c r="A145" s="257"/>
      <c r="B145" s="258" t="s">
        <v>93</v>
      </c>
      <c r="C145" s="259" t="str">
        <f>CONCATENATE(B139," ",C139)</f>
        <v>D96 Přesuny suti a vybouraných hmot</v>
      </c>
      <c r="D145" s="260"/>
      <c r="E145" s="261"/>
      <c r="F145" s="262"/>
      <c r="G145" s="263"/>
      <c r="O145" s="243">
        <v>4</v>
      </c>
      <c r="BA145" s="264">
        <f>SUM(BA139:BA144)</f>
        <v>0</v>
      </c>
      <c r="BB145" s="264">
        <f>SUM(BB139:BB144)</f>
        <v>0</v>
      </c>
      <c r="BC145" s="264">
        <f>SUM(BC139:BC144)</f>
        <v>0</v>
      </c>
      <c r="BD145" s="264">
        <f>SUM(BD139:BD144)</f>
        <v>0</v>
      </c>
      <c r="BE145" s="264">
        <f>SUM(BE139:BE144)</f>
        <v>0</v>
      </c>
    </row>
    <row r="146" spans="1:57" x14ac:dyDescent="0.2">
      <c r="E146" s="221"/>
    </row>
    <row r="147" spans="1:57" x14ac:dyDescent="0.2">
      <c r="E147" s="221"/>
      <c r="G147" s="340"/>
    </row>
    <row r="148" spans="1:57" x14ac:dyDescent="0.2">
      <c r="E148" s="221"/>
    </row>
    <row r="149" spans="1:57" x14ac:dyDescent="0.2">
      <c r="E149" s="221"/>
    </row>
    <row r="150" spans="1:57" x14ac:dyDescent="0.2">
      <c r="E150" s="221"/>
    </row>
    <row r="151" spans="1:57" x14ac:dyDescent="0.2">
      <c r="E151" s="221"/>
    </row>
    <row r="152" spans="1:57" x14ac:dyDescent="0.2">
      <c r="E152" s="221"/>
    </row>
    <row r="153" spans="1:57" x14ac:dyDescent="0.2">
      <c r="E153" s="221"/>
    </row>
    <row r="154" spans="1:57" x14ac:dyDescent="0.2">
      <c r="E154" s="221"/>
    </row>
    <row r="155" spans="1:57" x14ac:dyDescent="0.2">
      <c r="E155" s="221"/>
    </row>
    <row r="156" spans="1:57" x14ac:dyDescent="0.2">
      <c r="E156" s="221"/>
    </row>
    <row r="157" spans="1:57" x14ac:dyDescent="0.2">
      <c r="E157" s="221"/>
    </row>
    <row r="158" spans="1:57" x14ac:dyDescent="0.2">
      <c r="E158" s="221"/>
    </row>
    <row r="159" spans="1:57" x14ac:dyDescent="0.2">
      <c r="E159" s="221"/>
    </row>
    <row r="160" spans="1:57" x14ac:dyDescent="0.2">
      <c r="E160" s="221"/>
    </row>
    <row r="161" spans="1:7" x14ac:dyDescent="0.2">
      <c r="E161" s="221"/>
    </row>
    <row r="162" spans="1:7" x14ac:dyDescent="0.2">
      <c r="E162" s="221"/>
    </row>
    <row r="163" spans="1:7" x14ac:dyDescent="0.2">
      <c r="E163" s="221"/>
    </row>
    <row r="164" spans="1:7" x14ac:dyDescent="0.2">
      <c r="E164" s="221"/>
    </row>
    <row r="165" spans="1:7" x14ac:dyDescent="0.2">
      <c r="E165" s="221"/>
    </row>
    <row r="166" spans="1:7" x14ac:dyDescent="0.2">
      <c r="E166" s="221"/>
    </row>
    <row r="167" spans="1:7" x14ac:dyDescent="0.2">
      <c r="E167" s="221"/>
    </row>
    <row r="168" spans="1:7" x14ac:dyDescent="0.2">
      <c r="E168" s="221"/>
    </row>
    <row r="169" spans="1:7" x14ac:dyDescent="0.2">
      <c r="A169" s="265"/>
      <c r="B169" s="265"/>
      <c r="C169" s="265"/>
      <c r="D169" s="265"/>
      <c r="E169" s="265"/>
      <c r="F169" s="265"/>
      <c r="G169" s="265"/>
    </row>
    <row r="170" spans="1:7" x14ac:dyDescent="0.2">
      <c r="A170" s="265"/>
      <c r="B170" s="265"/>
      <c r="C170" s="265"/>
      <c r="D170" s="265"/>
      <c r="E170" s="265"/>
      <c r="F170" s="265"/>
      <c r="G170" s="265"/>
    </row>
    <row r="171" spans="1:7" x14ac:dyDescent="0.2">
      <c r="A171" s="265"/>
      <c r="B171" s="265"/>
      <c r="C171" s="265"/>
      <c r="D171" s="265"/>
      <c r="E171" s="265"/>
      <c r="F171" s="265"/>
      <c r="G171" s="265"/>
    </row>
    <row r="172" spans="1:7" x14ac:dyDescent="0.2">
      <c r="A172" s="265"/>
      <c r="B172" s="265"/>
      <c r="C172" s="265"/>
      <c r="D172" s="265"/>
      <c r="E172" s="265"/>
      <c r="F172" s="265"/>
      <c r="G172" s="265"/>
    </row>
    <row r="173" spans="1:7" x14ac:dyDescent="0.2">
      <c r="E173" s="221"/>
    </row>
    <row r="174" spans="1:7" x14ac:dyDescent="0.2">
      <c r="E174" s="221"/>
    </row>
    <row r="175" spans="1:7" x14ac:dyDescent="0.2">
      <c r="E175" s="221"/>
    </row>
    <row r="176" spans="1:7" x14ac:dyDescent="0.2">
      <c r="E176" s="221"/>
    </row>
    <row r="177" spans="5:5" x14ac:dyDescent="0.2">
      <c r="E177" s="221"/>
    </row>
    <row r="178" spans="5:5" x14ac:dyDescent="0.2">
      <c r="E178" s="221"/>
    </row>
    <row r="179" spans="5:5" x14ac:dyDescent="0.2">
      <c r="E179" s="221"/>
    </row>
    <row r="180" spans="5:5" x14ac:dyDescent="0.2">
      <c r="E180" s="221"/>
    </row>
    <row r="181" spans="5:5" x14ac:dyDescent="0.2">
      <c r="E181" s="221"/>
    </row>
    <row r="182" spans="5:5" x14ac:dyDescent="0.2">
      <c r="E182" s="221"/>
    </row>
    <row r="183" spans="5:5" x14ac:dyDescent="0.2">
      <c r="E183" s="221"/>
    </row>
    <row r="184" spans="5:5" x14ac:dyDescent="0.2">
      <c r="E184" s="221"/>
    </row>
    <row r="185" spans="5:5" x14ac:dyDescent="0.2">
      <c r="E185" s="221"/>
    </row>
    <row r="186" spans="5:5" x14ac:dyDescent="0.2">
      <c r="E186" s="221"/>
    </row>
    <row r="187" spans="5:5" x14ac:dyDescent="0.2">
      <c r="E187" s="221"/>
    </row>
    <row r="188" spans="5:5" x14ac:dyDescent="0.2">
      <c r="E188" s="221"/>
    </row>
    <row r="189" spans="5:5" x14ac:dyDescent="0.2">
      <c r="E189" s="221"/>
    </row>
    <row r="190" spans="5:5" x14ac:dyDescent="0.2">
      <c r="E190" s="221"/>
    </row>
    <row r="191" spans="5:5" x14ac:dyDescent="0.2">
      <c r="E191" s="221"/>
    </row>
    <row r="192" spans="5:5" x14ac:dyDescent="0.2">
      <c r="E192" s="221"/>
    </row>
    <row r="193" spans="1:7" x14ac:dyDescent="0.2">
      <c r="E193" s="221"/>
    </row>
    <row r="194" spans="1:7" x14ac:dyDescent="0.2">
      <c r="E194" s="221"/>
    </row>
    <row r="195" spans="1:7" x14ac:dyDescent="0.2">
      <c r="E195" s="221"/>
    </row>
    <row r="196" spans="1:7" x14ac:dyDescent="0.2">
      <c r="E196" s="221"/>
    </row>
    <row r="197" spans="1:7" x14ac:dyDescent="0.2">
      <c r="E197" s="221"/>
    </row>
    <row r="198" spans="1:7" x14ac:dyDescent="0.2">
      <c r="E198" s="221"/>
    </row>
    <row r="199" spans="1:7" x14ac:dyDescent="0.2">
      <c r="E199" s="221"/>
    </row>
    <row r="200" spans="1:7" x14ac:dyDescent="0.2">
      <c r="E200" s="221"/>
    </row>
    <row r="201" spans="1:7" x14ac:dyDescent="0.2">
      <c r="E201" s="221"/>
    </row>
    <row r="202" spans="1:7" x14ac:dyDescent="0.2">
      <c r="E202" s="221"/>
    </row>
    <row r="203" spans="1:7" x14ac:dyDescent="0.2">
      <c r="E203" s="221"/>
    </row>
    <row r="204" spans="1:7" x14ac:dyDescent="0.2">
      <c r="A204" s="266"/>
      <c r="B204" s="266"/>
    </row>
    <row r="205" spans="1:7" x14ac:dyDescent="0.2">
      <c r="A205" s="265"/>
      <c r="B205" s="265"/>
      <c r="C205" s="267"/>
      <c r="D205" s="267"/>
      <c r="E205" s="268"/>
      <c r="F205" s="267"/>
      <c r="G205" s="269"/>
    </row>
    <row r="206" spans="1:7" x14ac:dyDescent="0.2">
      <c r="A206" s="270"/>
      <c r="B206" s="270"/>
      <c r="C206" s="265"/>
      <c r="D206" s="265"/>
      <c r="E206" s="271"/>
      <c r="F206" s="265"/>
      <c r="G206" s="265"/>
    </row>
    <row r="207" spans="1:7" x14ac:dyDescent="0.2">
      <c r="A207" s="265"/>
      <c r="B207" s="265"/>
      <c r="C207" s="265"/>
      <c r="D207" s="265"/>
      <c r="E207" s="271"/>
      <c r="F207" s="265"/>
      <c r="G207" s="265"/>
    </row>
    <row r="208" spans="1:7" x14ac:dyDescent="0.2">
      <c r="A208" s="265"/>
      <c r="B208" s="265"/>
      <c r="C208" s="265"/>
      <c r="D208" s="265"/>
      <c r="E208" s="271"/>
      <c r="F208" s="265"/>
      <c r="G208" s="265"/>
    </row>
    <row r="209" spans="1:7" x14ac:dyDescent="0.2">
      <c r="A209" s="265"/>
      <c r="B209" s="265"/>
      <c r="C209" s="265"/>
      <c r="D209" s="265"/>
      <c r="E209" s="271"/>
      <c r="F209" s="265"/>
      <c r="G209" s="265"/>
    </row>
    <row r="210" spans="1:7" x14ac:dyDescent="0.2">
      <c r="A210" s="265"/>
      <c r="B210" s="265"/>
      <c r="C210" s="265"/>
      <c r="D210" s="265"/>
      <c r="E210" s="271"/>
      <c r="F210" s="265"/>
      <c r="G210" s="265"/>
    </row>
    <row r="211" spans="1:7" x14ac:dyDescent="0.2">
      <c r="A211" s="265"/>
      <c r="B211" s="265"/>
      <c r="C211" s="265"/>
      <c r="D211" s="265"/>
      <c r="E211" s="271"/>
      <c r="F211" s="265"/>
      <c r="G211" s="265"/>
    </row>
    <row r="212" spans="1:7" x14ac:dyDescent="0.2">
      <c r="A212" s="265"/>
      <c r="B212" s="265"/>
      <c r="C212" s="265"/>
      <c r="D212" s="265"/>
      <c r="E212" s="271"/>
      <c r="F212" s="265"/>
      <c r="G212" s="265"/>
    </row>
    <row r="213" spans="1:7" x14ac:dyDescent="0.2">
      <c r="A213" s="265"/>
      <c r="B213" s="265"/>
      <c r="C213" s="265"/>
      <c r="D213" s="265"/>
      <c r="E213" s="271"/>
      <c r="F213" s="265"/>
      <c r="G213" s="265"/>
    </row>
    <row r="214" spans="1:7" x14ac:dyDescent="0.2">
      <c r="A214" s="265"/>
      <c r="B214" s="265"/>
      <c r="C214" s="265"/>
      <c r="D214" s="265"/>
      <c r="E214" s="271"/>
      <c r="F214" s="265"/>
      <c r="G214" s="265"/>
    </row>
    <row r="215" spans="1:7" x14ac:dyDescent="0.2">
      <c r="A215" s="265"/>
      <c r="B215" s="265"/>
      <c r="C215" s="265"/>
      <c r="D215" s="265"/>
      <c r="E215" s="271"/>
      <c r="F215" s="265"/>
      <c r="G215" s="265"/>
    </row>
    <row r="216" spans="1:7" x14ac:dyDescent="0.2">
      <c r="A216" s="265"/>
      <c r="B216" s="265"/>
      <c r="C216" s="265"/>
      <c r="D216" s="265"/>
      <c r="E216" s="271"/>
      <c r="F216" s="265"/>
      <c r="G216" s="265"/>
    </row>
    <row r="217" spans="1:7" x14ac:dyDescent="0.2">
      <c r="A217" s="265"/>
      <c r="B217" s="265"/>
      <c r="C217" s="265"/>
      <c r="D217" s="265"/>
      <c r="E217" s="271"/>
      <c r="F217" s="265"/>
      <c r="G217" s="265"/>
    </row>
    <row r="218" spans="1:7" x14ac:dyDescent="0.2">
      <c r="A218" s="265"/>
      <c r="B218" s="265"/>
      <c r="C218" s="265"/>
      <c r="D218" s="265"/>
      <c r="E218" s="271"/>
      <c r="F218" s="265"/>
      <c r="G218" s="265"/>
    </row>
  </sheetData>
  <mergeCells count="56">
    <mergeCell ref="A1:G1"/>
    <mergeCell ref="A3:B3"/>
    <mergeCell ref="A4:B4"/>
    <mergeCell ref="E4:G4"/>
    <mergeCell ref="C11:D11"/>
    <mergeCell ref="C13:D13"/>
    <mergeCell ref="C14:D14"/>
    <mergeCell ref="C15:D15"/>
    <mergeCell ref="C16:D16"/>
    <mergeCell ref="C18:D18"/>
    <mergeCell ref="C19:D19"/>
    <mergeCell ref="C25:D25"/>
    <mergeCell ref="C26:D26"/>
    <mergeCell ref="C27:D27"/>
    <mergeCell ref="C29:D29"/>
    <mergeCell ref="C31:D31"/>
    <mergeCell ref="C33:D33"/>
    <mergeCell ref="C37:D37"/>
    <mergeCell ref="C38:D38"/>
    <mergeCell ref="C39:D39"/>
    <mergeCell ref="C40:D40"/>
    <mergeCell ref="C42:D42"/>
    <mergeCell ref="C43:D43"/>
    <mergeCell ref="C46:D46"/>
    <mergeCell ref="C47:D47"/>
    <mergeCell ref="C49:D49"/>
    <mergeCell ref="C50:D50"/>
    <mergeCell ref="C51:D51"/>
    <mergeCell ref="C53:D53"/>
    <mergeCell ref="C55:D55"/>
    <mergeCell ref="C56:D56"/>
    <mergeCell ref="C60:D60"/>
    <mergeCell ref="C61:D61"/>
    <mergeCell ref="C65:D65"/>
    <mergeCell ref="C68:D68"/>
    <mergeCell ref="C70:D70"/>
    <mergeCell ref="C72:D72"/>
    <mergeCell ref="C75:D75"/>
    <mergeCell ref="C84:D84"/>
    <mergeCell ref="C103:D103"/>
    <mergeCell ref="C105:D105"/>
    <mergeCell ref="C107:D107"/>
    <mergeCell ref="C109:D109"/>
    <mergeCell ref="C110:D110"/>
    <mergeCell ref="C112:D112"/>
    <mergeCell ref="C113:D113"/>
    <mergeCell ref="C115:D115"/>
    <mergeCell ref="C116:D116"/>
    <mergeCell ref="C129:D129"/>
    <mergeCell ref="C131:D131"/>
    <mergeCell ref="C119:D119"/>
    <mergeCell ref="C120:D120"/>
    <mergeCell ref="C121:D121"/>
    <mergeCell ref="C123:D123"/>
    <mergeCell ref="C127:D127"/>
    <mergeCell ref="C128:D128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rgb="FF00B0F0"/>
  </sheetPr>
  <dimension ref="A1:BE55"/>
  <sheetViews>
    <sheetView showZeros="0" view="pageBreakPreview" zoomScaleNormal="100" zoomScaleSheetLayoutView="100" workbookViewId="0"/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4.75" customHeight="1" thickBot="1" x14ac:dyDescent="0.25">
      <c r="A1" s="79" t="s">
        <v>26</v>
      </c>
      <c r="B1" s="80"/>
      <c r="C1" s="80"/>
      <c r="D1" s="80"/>
      <c r="E1" s="80"/>
      <c r="F1" s="80"/>
      <c r="G1" s="80"/>
    </row>
    <row r="2" spans="1:57" ht="12.75" customHeight="1" x14ac:dyDescent="0.2">
      <c r="A2" s="81" t="s">
        <v>27</v>
      </c>
      <c r="B2" s="82"/>
      <c r="C2" s="83" t="s">
        <v>314</v>
      </c>
      <c r="D2" s="83" t="s">
        <v>315</v>
      </c>
      <c r="E2" s="82"/>
      <c r="F2" s="84" t="s">
        <v>28</v>
      </c>
      <c r="G2" s="85"/>
    </row>
    <row r="3" spans="1:57" ht="3" hidden="1" customHeight="1" x14ac:dyDescent="0.2">
      <c r="A3" s="86"/>
      <c r="B3" s="87"/>
      <c r="C3" s="88"/>
      <c r="D3" s="88"/>
      <c r="E3" s="87"/>
      <c r="F3" s="89"/>
      <c r="G3" s="90"/>
    </row>
    <row r="4" spans="1:57" ht="12" customHeight="1" x14ac:dyDescent="0.2">
      <c r="A4" s="91" t="s">
        <v>29</v>
      </c>
      <c r="B4" s="87"/>
      <c r="C4" s="88"/>
      <c r="D4" s="88"/>
      <c r="E4" s="87"/>
      <c r="F4" s="89" t="s">
        <v>30</v>
      </c>
      <c r="G4" s="92"/>
    </row>
    <row r="5" spans="1:57" ht="12.95" customHeight="1" x14ac:dyDescent="0.2">
      <c r="A5" s="93" t="s">
        <v>97</v>
      </c>
      <c r="B5" s="94"/>
      <c r="C5" s="95" t="s">
        <v>95</v>
      </c>
      <c r="D5" s="96"/>
      <c r="E5" s="97"/>
      <c r="F5" s="89" t="s">
        <v>31</v>
      </c>
      <c r="G5" s="90"/>
    </row>
    <row r="6" spans="1:57" ht="12.95" customHeight="1" x14ac:dyDescent="0.2">
      <c r="A6" s="91" t="s">
        <v>32</v>
      </c>
      <c r="B6" s="87"/>
      <c r="C6" s="88"/>
      <c r="D6" s="88"/>
      <c r="E6" s="87"/>
      <c r="F6" s="98" t="s">
        <v>33</v>
      </c>
      <c r="G6" s="99">
        <v>0</v>
      </c>
      <c r="O6" s="100"/>
    </row>
    <row r="7" spans="1:57" ht="12.95" customHeight="1" x14ac:dyDescent="0.2">
      <c r="A7" s="101" t="s">
        <v>94</v>
      </c>
      <c r="B7" s="102"/>
      <c r="C7" s="103" t="s">
        <v>95</v>
      </c>
      <c r="D7" s="104"/>
      <c r="E7" s="104"/>
      <c r="F7" s="105" t="s">
        <v>34</v>
      </c>
      <c r="G7" s="99">
        <f>IF(G6=0,,ROUND((F30+F32)/G6,1))</f>
        <v>0</v>
      </c>
    </row>
    <row r="8" spans="1:57" x14ac:dyDescent="0.2">
      <c r="A8" s="106" t="s">
        <v>35</v>
      </c>
      <c r="B8" s="89"/>
      <c r="C8" s="381"/>
      <c r="D8" s="381"/>
      <c r="E8" s="382"/>
      <c r="F8" s="107" t="s">
        <v>36</v>
      </c>
      <c r="G8" s="108"/>
      <c r="H8" s="109"/>
      <c r="I8" s="110"/>
    </row>
    <row r="9" spans="1:57" x14ac:dyDescent="0.2">
      <c r="A9" s="106" t="s">
        <v>37</v>
      </c>
      <c r="B9" s="89"/>
      <c r="C9" s="381"/>
      <c r="D9" s="381"/>
      <c r="E9" s="382"/>
      <c r="F9" s="89"/>
      <c r="G9" s="111"/>
      <c r="H9" s="112"/>
    </row>
    <row r="10" spans="1:57" x14ac:dyDescent="0.2">
      <c r="A10" s="106" t="s">
        <v>38</v>
      </c>
      <c r="B10" s="89"/>
      <c r="C10" s="381"/>
      <c r="D10" s="381"/>
      <c r="E10" s="381"/>
      <c r="F10" s="113"/>
      <c r="G10" s="114"/>
      <c r="H10" s="115"/>
    </row>
    <row r="11" spans="1:57" ht="13.5" customHeight="1" x14ac:dyDescent="0.2">
      <c r="A11" s="106" t="s">
        <v>39</v>
      </c>
      <c r="B11" s="89"/>
      <c r="C11" s="381"/>
      <c r="D11" s="381"/>
      <c r="E11" s="381"/>
      <c r="F11" s="116" t="s">
        <v>40</v>
      </c>
      <c r="G11" s="117"/>
      <c r="H11" s="112"/>
      <c r="BA11" s="118"/>
      <c r="BB11" s="118"/>
      <c r="BC11" s="118"/>
      <c r="BD11" s="118"/>
      <c r="BE11" s="118"/>
    </row>
    <row r="12" spans="1:57" ht="12.75" customHeight="1" x14ac:dyDescent="0.2">
      <c r="A12" s="119" t="s">
        <v>41</v>
      </c>
      <c r="B12" s="87"/>
      <c r="C12" s="383"/>
      <c r="D12" s="383"/>
      <c r="E12" s="383"/>
      <c r="F12" s="120" t="s">
        <v>42</v>
      </c>
      <c r="G12" s="121"/>
      <c r="H12" s="112"/>
    </row>
    <row r="13" spans="1:57" ht="28.5" customHeight="1" thickBot="1" x14ac:dyDescent="0.25">
      <c r="A13" s="122" t="s">
        <v>43</v>
      </c>
      <c r="B13" s="123"/>
      <c r="C13" s="123"/>
      <c r="D13" s="123"/>
      <c r="E13" s="124"/>
      <c r="F13" s="124"/>
      <c r="G13" s="125"/>
      <c r="H13" s="112"/>
    </row>
    <row r="14" spans="1:57" ht="17.25" customHeight="1" thickBot="1" x14ac:dyDescent="0.25">
      <c r="A14" s="126" t="s">
        <v>44</v>
      </c>
      <c r="B14" s="127"/>
      <c r="C14" s="128"/>
      <c r="D14" s="129" t="s">
        <v>45</v>
      </c>
      <c r="E14" s="130"/>
      <c r="F14" s="130"/>
      <c r="G14" s="128"/>
    </row>
    <row r="15" spans="1:57" ht="15.95" customHeight="1" x14ac:dyDescent="0.2">
      <c r="A15" s="131"/>
      <c r="B15" s="132" t="s">
        <v>46</v>
      </c>
      <c r="C15" s="133">
        <f>'02 Rek'!E12</f>
        <v>0</v>
      </c>
      <c r="D15" s="134">
        <f>'02 Rek'!A20</f>
        <v>0</v>
      </c>
      <c r="E15" s="135"/>
      <c r="F15" s="136"/>
      <c r="G15" s="133">
        <f>'02 Rek'!I20</f>
        <v>0</v>
      </c>
    </row>
    <row r="16" spans="1:57" ht="15.95" customHeight="1" x14ac:dyDescent="0.2">
      <c r="A16" s="131" t="s">
        <v>47</v>
      </c>
      <c r="B16" s="132" t="s">
        <v>48</v>
      </c>
      <c r="C16" s="133">
        <f>'02 Rek'!F12</f>
        <v>0</v>
      </c>
      <c r="D16" s="137"/>
      <c r="E16" s="138"/>
      <c r="F16" s="139"/>
      <c r="G16" s="133"/>
    </row>
    <row r="17" spans="1:7" ht="15.95" customHeight="1" x14ac:dyDescent="0.2">
      <c r="A17" s="131" t="s">
        <v>49</v>
      </c>
      <c r="B17" s="132" t="s">
        <v>50</v>
      </c>
      <c r="C17" s="133">
        <f>'02 Rek'!H12</f>
        <v>0</v>
      </c>
      <c r="D17" s="137"/>
      <c r="E17" s="138"/>
      <c r="F17" s="139"/>
      <c r="G17" s="133"/>
    </row>
    <row r="18" spans="1:7" ht="15.95" customHeight="1" x14ac:dyDescent="0.2">
      <c r="A18" s="140" t="s">
        <v>51</v>
      </c>
      <c r="B18" s="141" t="s">
        <v>52</v>
      </c>
      <c r="C18" s="133">
        <f>'02 Rek'!G12</f>
        <v>0</v>
      </c>
      <c r="D18" s="137"/>
      <c r="E18" s="138"/>
      <c r="F18" s="139"/>
      <c r="G18" s="133"/>
    </row>
    <row r="19" spans="1:7" ht="15.95" customHeight="1" x14ac:dyDescent="0.2">
      <c r="A19" s="142" t="s">
        <v>53</v>
      </c>
      <c r="B19" s="132"/>
      <c r="C19" s="133">
        <f>SUM(C15:C18)</f>
        <v>0</v>
      </c>
      <c r="D19" s="143"/>
      <c r="E19" s="138"/>
      <c r="F19" s="139"/>
      <c r="G19" s="133"/>
    </row>
    <row r="20" spans="1:7" ht="15.95" customHeight="1" x14ac:dyDescent="0.2">
      <c r="A20" s="142"/>
      <c r="B20" s="132"/>
      <c r="C20" s="133"/>
      <c r="D20" s="137"/>
      <c r="E20" s="138"/>
      <c r="F20" s="139"/>
      <c r="G20" s="133"/>
    </row>
    <row r="21" spans="1:7" ht="15.95" customHeight="1" x14ac:dyDescent="0.2">
      <c r="A21" s="142" t="s">
        <v>25</v>
      </c>
      <c r="B21" s="132"/>
      <c r="C21" s="133">
        <f>'02 Rek'!I12</f>
        <v>0</v>
      </c>
      <c r="D21" s="137"/>
      <c r="E21" s="138"/>
      <c r="F21" s="139"/>
      <c r="G21" s="133"/>
    </row>
    <row r="22" spans="1:7" ht="15.95" customHeight="1" x14ac:dyDescent="0.2">
      <c r="A22" s="144" t="s">
        <v>54</v>
      </c>
      <c r="B22" s="112"/>
      <c r="C22" s="133">
        <f>C19+C21</f>
        <v>0</v>
      </c>
      <c r="D22" s="137" t="s">
        <v>55</v>
      </c>
      <c r="E22" s="138"/>
      <c r="F22" s="139"/>
      <c r="G22" s="133">
        <f>G23-SUM(G15:G21)</f>
        <v>0</v>
      </c>
    </row>
    <row r="23" spans="1:7" ht="15.95" customHeight="1" thickBot="1" x14ac:dyDescent="0.25">
      <c r="A23" s="377" t="s">
        <v>56</v>
      </c>
      <c r="B23" s="378"/>
      <c r="C23" s="145">
        <f>C22+G23</f>
        <v>0</v>
      </c>
      <c r="D23" s="146" t="s">
        <v>57</v>
      </c>
      <c r="E23" s="147"/>
      <c r="F23" s="148"/>
      <c r="G23" s="133">
        <f>'02 Rek'!H18</f>
        <v>0</v>
      </c>
    </row>
    <row r="24" spans="1:7" x14ac:dyDescent="0.2">
      <c r="A24" s="149" t="s">
        <v>58</v>
      </c>
      <c r="B24" s="150"/>
      <c r="C24" s="151"/>
      <c r="D24" s="150" t="s">
        <v>59</v>
      </c>
      <c r="E24" s="150"/>
      <c r="F24" s="152" t="s">
        <v>60</v>
      </c>
      <c r="G24" s="153"/>
    </row>
    <row r="25" spans="1:7" x14ac:dyDescent="0.2">
      <c r="A25" s="144" t="s">
        <v>61</v>
      </c>
      <c r="B25" s="112"/>
      <c r="C25" s="154"/>
      <c r="D25" s="112" t="s">
        <v>61</v>
      </c>
      <c r="F25" s="155" t="s">
        <v>61</v>
      </c>
      <c r="G25" s="156"/>
    </row>
    <row r="26" spans="1:7" ht="37.5" customHeight="1" x14ac:dyDescent="0.2">
      <c r="A26" s="144" t="s">
        <v>62</v>
      </c>
      <c r="B26" s="157"/>
      <c r="C26" s="154"/>
      <c r="D26" s="112" t="s">
        <v>62</v>
      </c>
      <c r="F26" s="155" t="s">
        <v>62</v>
      </c>
      <c r="G26" s="156"/>
    </row>
    <row r="27" spans="1:7" x14ac:dyDescent="0.2">
      <c r="A27" s="144"/>
      <c r="B27" s="158"/>
      <c r="C27" s="154"/>
      <c r="D27" s="112"/>
      <c r="F27" s="155"/>
      <c r="G27" s="156"/>
    </row>
    <row r="28" spans="1:7" x14ac:dyDescent="0.2">
      <c r="A28" s="144" t="s">
        <v>63</v>
      </c>
      <c r="B28" s="112"/>
      <c r="C28" s="154"/>
      <c r="D28" s="155" t="s">
        <v>64</v>
      </c>
      <c r="E28" s="154"/>
      <c r="F28" s="159" t="s">
        <v>64</v>
      </c>
      <c r="G28" s="156"/>
    </row>
    <row r="29" spans="1:7" ht="69" customHeight="1" x14ac:dyDescent="0.2">
      <c r="A29" s="144"/>
      <c r="B29" s="112"/>
      <c r="C29" s="160"/>
      <c r="D29" s="161"/>
      <c r="E29" s="160"/>
      <c r="F29" s="112"/>
      <c r="G29" s="156"/>
    </row>
    <row r="30" spans="1:7" x14ac:dyDescent="0.2">
      <c r="A30" s="162" t="s">
        <v>9</v>
      </c>
      <c r="B30" s="163"/>
      <c r="C30" s="164">
        <v>21</v>
      </c>
      <c r="D30" s="163" t="s">
        <v>65</v>
      </c>
      <c r="E30" s="165"/>
      <c r="F30" s="379">
        <f>ROUND(C23-F32,0)</f>
        <v>0</v>
      </c>
      <c r="G30" s="380"/>
    </row>
    <row r="31" spans="1:7" x14ac:dyDescent="0.2">
      <c r="A31" s="162" t="s">
        <v>66</v>
      </c>
      <c r="B31" s="163"/>
      <c r="C31" s="164">
        <f>C30</f>
        <v>21</v>
      </c>
      <c r="D31" s="163" t="s">
        <v>67</v>
      </c>
      <c r="E31" s="165"/>
      <c r="F31" s="379">
        <f>ROUND(PRODUCT(F30,C31/100),1)</f>
        <v>0</v>
      </c>
      <c r="G31" s="380"/>
    </row>
    <row r="32" spans="1:7" x14ac:dyDescent="0.2">
      <c r="A32" s="162" t="s">
        <v>9</v>
      </c>
      <c r="B32" s="163"/>
      <c r="C32" s="164">
        <v>0</v>
      </c>
      <c r="D32" s="163" t="s">
        <v>67</v>
      </c>
      <c r="E32" s="165"/>
      <c r="F32" s="379">
        <v>0</v>
      </c>
      <c r="G32" s="380"/>
    </row>
    <row r="33" spans="1:8" x14ac:dyDescent="0.2">
      <c r="A33" s="162" t="s">
        <v>66</v>
      </c>
      <c r="B33" s="166"/>
      <c r="C33" s="167">
        <f>C32</f>
        <v>0</v>
      </c>
      <c r="D33" s="163" t="s">
        <v>67</v>
      </c>
      <c r="E33" s="139"/>
      <c r="F33" s="379">
        <f>ROUND(PRODUCT(F32,C33/100),1)</f>
        <v>0</v>
      </c>
      <c r="G33" s="380"/>
    </row>
    <row r="34" spans="1:8" s="171" customFormat="1" ht="19.5" customHeight="1" thickBot="1" x14ac:dyDescent="0.3">
      <c r="A34" s="168" t="s">
        <v>68</v>
      </c>
      <c r="B34" s="169"/>
      <c r="C34" s="169"/>
      <c r="D34" s="169"/>
      <c r="E34" s="170"/>
      <c r="F34" s="374">
        <f>CEILING(SUM(F30:F33),IF(SUM(F30:F33)&gt;=0,1,-1))</f>
        <v>0</v>
      </c>
      <c r="G34" s="375"/>
    </row>
    <row r="36" spans="1:8" x14ac:dyDescent="0.2">
      <c r="A36" s="1" t="s">
        <v>69</v>
      </c>
      <c r="B36" s="1"/>
      <c r="C36" s="1"/>
      <c r="D36" s="1"/>
      <c r="E36" s="1"/>
      <c r="F36" s="1"/>
      <c r="G36" s="1"/>
      <c r="H36" t="s">
        <v>2</v>
      </c>
    </row>
    <row r="37" spans="1:8" ht="14.25" customHeight="1" x14ac:dyDescent="0.2">
      <c r="A37" s="1"/>
      <c r="B37" s="376"/>
      <c r="C37" s="376"/>
      <c r="D37" s="376"/>
      <c r="E37" s="376"/>
      <c r="F37" s="376"/>
      <c r="G37" s="376"/>
      <c r="H37" t="s">
        <v>2</v>
      </c>
    </row>
    <row r="38" spans="1:8" ht="12.75" customHeight="1" x14ac:dyDescent="0.2">
      <c r="A38" s="172"/>
      <c r="B38" s="376"/>
      <c r="C38" s="376"/>
      <c r="D38" s="376"/>
      <c r="E38" s="376"/>
      <c r="F38" s="376"/>
      <c r="G38" s="376"/>
      <c r="H38" t="s">
        <v>2</v>
      </c>
    </row>
    <row r="39" spans="1:8" x14ac:dyDescent="0.2">
      <c r="A39" s="172"/>
      <c r="B39" s="376"/>
      <c r="C39" s="376"/>
      <c r="D39" s="376"/>
      <c r="E39" s="376"/>
      <c r="F39" s="376"/>
      <c r="G39" s="376"/>
      <c r="H39" t="s">
        <v>2</v>
      </c>
    </row>
    <row r="40" spans="1:8" x14ac:dyDescent="0.2">
      <c r="A40" s="172"/>
      <c r="B40" s="376"/>
      <c r="C40" s="376"/>
      <c r="D40" s="376"/>
      <c r="E40" s="376"/>
      <c r="F40" s="376"/>
      <c r="G40" s="376"/>
      <c r="H40" t="s">
        <v>2</v>
      </c>
    </row>
    <row r="41" spans="1:8" x14ac:dyDescent="0.2">
      <c r="A41" s="172"/>
      <c r="B41" s="376"/>
      <c r="C41" s="376"/>
      <c r="D41" s="376"/>
      <c r="E41" s="376"/>
      <c r="F41" s="376"/>
      <c r="G41" s="376"/>
      <c r="H41" t="s">
        <v>2</v>
      </c>
    </row>
    <row r="42" spans="1:8" x14ac:dyDescent="0.2">
      <c r="A42" s="172"/>
      <c r="B42" s="376"/>
      <c r="C42" s="376"/>
      <c r="D42" s="376"/>
      <c r="E42" s="376"/>
      <c r="F42" s="376"/>
      <c r="G42" s="376"/>
      <c r="H42" t="s">
        <v>2</v>
      </c>
    </row>
    <row r="43" spans="1:8" x14ac:dyDescent="0.2">
      <c r="A43" s="172"/>
      <c r="B43" s="376"/>
      <c r="C43" s="376"/>
      <c r="D43" s="376"/>
      <c r="E43" s="376"/>
      <c r="F43" s="376"/>
      <c r="G43" s="376"/>
      <c r="H43" t="s">
        <v>2</v>
      </c>
    </row>
    <row r="44" spans="1:8" x14ac:dyDescent="0.2">
      <c r="A44" s="172"/>
      <c r="B44" s="376"/>
      <c r="C44" s="376"/>
      <c r="D44" s="376"/>
      <c r="E44" s="376"/>
      <c r="F44" s="376"/>
      <c r="G44" s="376"/>
      <c r="H44" t="s">
        <v>2</v>
      </c>
    </row>
    <row r="45" spans="1:8" ht="0.75" customHeight="1" x14ac:dyDescent="0.2">
      <c r="A45" s="172"/>
      <c r="B45" s="376"/>
      <c r="C45" s="376"/>
      <c r="D45" s="376"/>
      <c r="E45" s="376"/>
      <c r="F45" s="376"/>
      <c r="G45" s="376"/>
      <c r="H45" t="s">
        <v>2</v>
      </c>
    </row>
    <row r="46" spans="1:8" x14ac:dyDescent="0.2">
      <c r="B46" s="373"/>
      <c r="C46" s="373"/>
      <c r="D46" s="373"/>
      <c r="E46" s="373"/>
      <c r="F46" s="373"/>
      <c r="G46" s="373"/>
    </row>
    <row r="47" spans="1:8" x14ac:dyDescent="0.2">
      <c r="B47" s="373"/>
      <c r="C47" s="373"/>
      <c r="D47" s="373"/>
      <c r="E47" s="373"/>
      <c r="F47" s="373"/>
      <c r="G47" s="373"/>
    </row>
    <row r="48" spans="1:8" x14ac:dyDescent="0.2">
      <c r="B48" s="373"/>
      <c r="C48" s="373"/>
      <c r="D48" s="373"/>
      <c r="E48" s="373"/>
      <c r="F48" s="373"/>
      <c r="G48" s="373"/>
    </row>
    <row r="49" spans="2:7" x14ac:dyDescent="0.2">
      <c r="B49" s="373"/>
      <c r="C49" s="373"/>
      <c r="D49" s="373"/>
      <c r="E49" s="373"/>
      <c r="F49" s="373"/>
      <c r="G49" s="373"/>
    </row>
    <row r="50" spans="2:7" x14ac:dyDescent="0.2">
      <c r="B50" s="373"/>
      <c r="C50" s="373"/>
      <c r="D50" s="373"/>
      <c r="E50" s="373"/>
      <c r="F50" s="373"/>
      <c r="G50" s="373"/>
    </row>
    <row r="51" spans="2:7" x14ac:dyDescent="0.2">
      <c r="B51" s="373"/>
      <c r="C51" s="373"/>
      <c r="D51" s="373"/>
      <c r="E51" s="373"/>
      <c r="F51" s="373"/>
      <c r="G51" s="373"/>
    </row>
    <row r="52" spans="2:7" x14ac:dyDescent="0.2">
      <c r="B52" s="373"/>
      <c r="C52" s="373"/>
      <c r="D52" s="373"/>
      <c r="E52" s="373"/>
      <c r="F52" s="373"/>
      <c r="G52" s="373"/>
    </row>
    <row r="53" spans="2:7" x14ac:dyDescent="0.2">
      <c r="B53" s="373"/>
      <c r="C53" s="373"/>
      <c r="D53" s="373"/>
      <c r="E53" s="373"/>
      <c r="F53" s="373"/>
      <c r="G53" s="373"/>
    </row>
    <row r="54" spans="2:7" x14ac:dyDescent="0.2">
      <c r="B54" s="373"/>
      <c r="C54" s="373"/>
      <c r="D54" s="373"/>
      <c r="E54" s="373"/>
      <c r="F54" s="373"/>
      <c r="G54" s="373"/>
    </row>
    <row r="55" spans="2:7" x14ac:dyDescent="0.2">
      <c r="B55" s="373"/>
      <c r="C55" s="373"/>
      <c r="D55" s="373"/>
      <c r="E55" s="373"/>
      <c r="F55" s="373"/>
      <c r="G55" s="373"/>
    </row>
  </sheetData>
  <mergeCells count="22"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51:G51"/>
    <mergeCell ref="B37:G45"/>
    <mergeCell ref="C8:E8"/>
    <mergeCell ref="C9:E9"/>
    <mergeCell ref="C10:E10"/>
    <mergeCell ref="C11:E11"/>
    <mergeCell ref="C12:E12"/>
    <mergeCell ref="A23:B23"/>
    <mergeCell ref="F30:G30"/>
    <mergeCell ref="F31:G31"/>
    <mergeCell ref="F32:G32"/>
    <mergeCell ref="F33:G33"/>
    <mergeCell ref="F34:G34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>
    <tabColor rgb="FF00B0F0"/>
  </sheetPr>
  <dimension ref="A1:BE69"/>
  <sheetViews>
    <sheetView showZeros="0" view="pageBreakPreview" zoomScaleNormal="100" zoomScaleSheetLayoutView="100" workbookViewId="0">
      <selection sqref="A1:B1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57" ht="13.5" thickTop="1" x14ac:dyDescent="0.2">
      <c r="A1" s="384" t="s">
        <v>3</v>
      </c>
      <c r="B1" s="385"/>
      <c r="C1" s="173" t="s">
        <v>96</v>
      </c>
      <c r="D1" s="174"/>
      <c r="E1" s="175"/>
      <c r="F1" s="174"/>
      <c r="G1" s="176" t="s">
        <v>70</v>
      </c>
      <c r="H1" s="177" t="s">
        <v>314</v>
      </c>
      <c r="I1" s="178"/>
    </row>
    <row r="2" spans="1:57" ht="13.5" thickBot="1" x14ac:dyDescent="0.25">
      <c r="A2" s="386" t="s">
        <v>71</v>
      </c>
      <c r="B2" s="387"/>
      <c r="C2" s="179" t="s">
        <v>98</v>
      </c>
      <c r="D2" s="180"/>
      <c r="E2" s="181"/>
      <c r="F2" s="180"/>
      <c r="G2" s="388" t="s">
        <v>315</v>
      </c>
      <c r="H2" s="389"/>
      <c r="I2" s="390"/>
    </row>
    <row r="3" spans="1:57" ht="13.5" thickTop="1" x14ac:dyDescent="0.2">
      <c r="F3" s="112"/>
    </row>
    <row r="4" spans="1:57" ht="19.5" customHeight="1" x14ac:dyDescent="0.25">
      <c r="A4" s="182" t="s">
        <v>72</v>
      </c>
      <c r="B4" s="183"/>
      <c r="C4" s="183"/>
      <c r="D4" s="183"/>
      <c r="E4" s="184"/>
      <c r="F4" s="183"/>
      <c r="G4" s="183"/>
      <c r="H4" s="183"/>
      <c r="I4" s="183"/>
    </row>
    <row r="5" spans="1:57" ht="13.5" thickBot="1" x14ac:dyDescent="0.25"/>
    <row r="6" spans="1:57" s="112" customFormat="1" ht="13.5" thickBot="1" x14ac:dyDescent="0.25">
      <c r="A6" s="185"/>
      <c r="B6" s="186" t="s">
        <v>73</v>
      </c>
      <c r="C6" s="186"/>
      <c r="D6" s="187"/>
      <c r="E6" s="188" t="s">
        <v>21</v>
      </c>
      <c r="F6" s="189" t="s">
        <v>22</v>
      </c>
      <c r="G6" s="189" t="s">
        <v>23</v>
      </c>
      <c r="H6" s="189" t="s">
        <v>24</v>
      </c>
      <c r="I6" s="190" t="s">
        <v>25</v>
      </c>
    </row>
    <row r="7" spans="1:57" s="112" customFormat="1" x14ac:dyDescent="0.2">
      <c r="A7" s="272" t="str">
        <f>'02 Pol'!B7</f>
        <v>1</v>
      </c>
      <c r="B7" s="60" t="str">
        <f>'02 Pol'!C7</f>
        <v>Zemní práce</v>
      </c>
      <c r="D7" s="191"/>
      <c r="E7" s="273">
        <f>'02 Pol'!BA27</f>
        <v>0</v>
      </c>
      <c r="F7" s="274">
        <f>'02 Pol'!BB27</f>
        <v>0</v>
      </c>
      <c r="G7" s="274">
        <f>'02 Pol'!BC27</f>
        <v>0</v>
      </c>
      <c r="H7" s="274">
        <f>'02 Pol'!BD27</f>
        <v>0</v>
      </c>
      <c r="I7" s="275">
        <f>'02 Pol'!BE27</f>
        <v>0</v>
      </c>
    </row>
    <row r="8" spans="1:57" s="112" customFormat="1" x14ac:dyDescent="0.2">
      <c r="A8" s="272" t="str">
        <f>'02 Pol'!B28</f>
        <v>4</v>
      </c>
      <c r="B8" s="60" t="str">
        <f>'02 Pol'!C28</f>
        <v>Vodorovné konstrukce</v>
      </c>
      <c r="D8" s="191"/>
      <c r="E8" s="273">
        <f>'02 Pol'!BA30</f>
        <v>0</v>
      </c>
      <c r="F8" s="274">
        <f>'02 Pol'!BB30</f>
        <v>0</v>
      </c>
      <c r="G8" s="274">
        <f>'02 Pol'!BC30</f>
        <v>0</v>
      </c>
      <c r="H8" s="274">
        <f>'02 Pol'!BD30</f>
        <v>0</v>
      </c>
      <c r="I8" s="275">
        <f>'02 Pol'!BE30</f>
        <v>0</v>
      </c>
    </row>
    <row r="9" spans="1:57" s="112" customFormat="1" x14ac:dyDescent="0.2">
      <c r="A9" s="272" t="str">
        <f>'02 Pol'!B31</f>
        <v>8</v>
      </c>
      <c r="B9" s="60" t="str">
        <f>'02 Pol'!C31</f>
        <v>Trubní vedení</v>
      </c>
      <c r="D9" s="191"/>
      <c r="E9" s="273">
        <f>'02 Pol'!BA67</f>
        <v>0</v>
      </c>
      <c r="F9" s="274">
        <f>'02 Pol'!BB67</f>
        <v>0</v>
      </c>
      <c r="G9" s="274">
        <f>'02 Pol'!BC67</f>
        <v>0</v>
      </c>
      <c r="H9" s="274">
        <f>'02 Pol'!BD67</f>
        <v>0</v>
      </c>
      <c r="I9" s="275">
        <f>'02 Pol'!BE67</f>
        <v>0</v>
      </c>
    </row>
    <row r="10" spans="1:57" s="112" customFormat="1" x14ac:dyDescent="0.2">
      <c r="A10" s="272" t="str">
        <f>'02 Pol'!B68</f>
        <v>4</v>
      </c>
      <c r="B10" s="60" t="str">
        <f>'02 Pol'!C68</f>
        <v>Vodorovné konstrukce</v>
      </c>
      <c r="D10" s="191"/>
      <c r="E10" s="273">
        <f>'02 Pol'!BA70</f>
        <v>0</v>
      </c>
      <c r="F10" s="274">
        <f>'02 Pol'!BB70</f>
        <v>0</v>
      </c>
      <c r="G10" s="274">
        <f>'02 Pol'!BC70</f>
        <v>0</v>
      </c>
      <c r="H10" s="274">
        <f>'02 Pol'!BD70</f>
        <v>0</v>
      </c>
      <c r="I10" s="275">
        <f>'02 Pol'!BE70</f>
        <v>0</v>
      </c>
    </row>
    <row r="11" spans="1:57" s="112" customFormat="1" ht="13.5" thickBot="1" x14ac:dyDescent="0.25">
      <c r="A11" s="272" t="str">
        <f>'02 Pol'!B71</f>
        <v>99</v>
      </c>
      <c r="B11" s="60" t="str">
        <f>'02 Pol'!C71</f>
        <v>Staveništní přesun hmot</v>
      </c>
      <c r="D11" s="191"/>
      <c r="E11" s="273">
        <f>'02 Pol'!BA73</f>
        <v>0</v>
      </c>
      <c r="F11" s="274">
        <f>'02 Pol'!BB73</f>
        <v>0</v>
      </c>
      <c r="G11" s="274">
        <f>'02 Pol'!BC73</f>
        <v>0</v>
      </c>
      <c r="H11" s="274">
        <f>'02 Pol'!BD73</f>
        <v>0</v>
      </c>
      <c r="I11" s="275">
        <f>'02 Pol'!BE73</f>
        <v>0</v>
      </c>
    </row>
    <row r="12" spans="1:57" s="13" customFormat="1" ht="13.5" thickBot="1" x14ac:dyDescent="0.25">
      <c r="A12" s="192"/>
      <c r="B12" s="193" t="s">
        <v>74</v>
      </c>
      <c r="C12" s="193"/>
      <c r="D12" s="194"/>
      <c r="E12" s="195">
        <f>SUM(E7:E11)</f>
        <v>0</v>
      </c>
      <c r="F12" s="196">
        <f>SUM(F7:F11)</f>
        <v>0</v>
      </c>
      <c r="G12" s="196">
        <f>SUM(G7:G11)</f>
        <v>0</v>
      </c>
      <c r="H12" s="196">
        <f>SUM(H7:H11)</f>
        <v>0</v>
      </c>
      <c r="I12" s="197">
        <f>SUM(I7:I11)</f>
        <v>0</v>
      </c>
    </row>
    <row r="13" spans="1:57" x14ac:dyDescent="0.2">
      <c r="A13" s="112"/>
      <c r="B13" s="112"/>
      <c r="C13" s="112"/>
      <c r="D13" s="112"/>
      <c r="E13" s="112"/>
      <c r="F13" s="112"/>
      <c r="G13" s="112"/>
      <c r="H13" s="112"/>
      <c r="I13" s="112"/>
    </row>
    <row r="14" spans="1:57" ht="19.5" customHeight="1" x14ac:dyDescent="0.25">
      <c r="A14" s="183" t="s">
        <v>75</v>
      </c>
      <c r="B14" s="183"/>
      <c r="C14" s="183"/>
      <c r="D14" s="183"/>
      <c r="E14" s="183"/>
      <c r="F14" s="183"/>
      <c r="G14" s="198"/>
      <c r="H14" s="183"/>
      <c r="I14" s="183"/>
      <c r="BA14" s="118"/>
      <c r="BB14" s="118"/>
      <c r="BC14" s="118"/>
      <c r="BD14" s="118"/>
      <c r="BE14" s="118"/>
    </row>
    <row r="15" spans="1:57" ht="13.5" thickBot="1" x14ac:dyDescent="0.25"/>
    <row r="16" spans="1:57" x14ac:dyDescent="0.2">
      <c r="A16" s="149" t="s">
        <v>76</v>
      </c>
      <c r="B16" s="150"/>
      <c r="C16" s="150"/>
      <c r="D16" s="199"/>
      <c r="E16" s="200" t="s">
        <v>77</v>
      </c>
      <c r="F16" s="201" t="s">
        <v>10</v>
      </c>
      <c r="G16" s="202" t="s">
        <v>78</v>
      </c>
      <c r="H16" s="203"/>
      <c r="I16" s="204" t="s">
        <v>77</v>
      </c>
    </row>
    <row r="17" spans="1:53" x14ac:dyDescent="0.2">
      <c r="A17" s="205"/>
      <c r="B17" s="206"/>
      <c r="C17" s="206"/>
      <c r="D17" s="207"/>
      <c r="E17" s="208"/>
      <c r="F17" s="209"/>
      <c r="G17" s="210">
        <f>CHOOSE(BA17+1,E12+F12,E12+F12+H12,E12+F12+G12+H12,E12,F12,H12,G12,H12+G12,0)</f>
        <v>0</v>
      </c>
      <c r="H17" s="211"/>
      <c r="I17" s="212">
        <f>E17+F17*G17/100</f>
        <v>0</v>
      </c>
      <c r="BA17">
        <v>8</v>
      </c>
    </row>
    <row r="18" spans="1:53" ht="13.5" thickBot="1" x14ac:dyDescent="0.25">
      <c r="A18" s="213"/>
      <c r="B18" s="214" t="s">
        <v>79</v>
      </c>
      <c r="C18" s="215"/>
      <c r="D18" s="216"/>
      <c r="E18" s="217"/>
      <c r="F18" s="218"/>
      <c r="G18" s="218"/>
      <c r="H18" s="391">
        <f>SUM(I17:I17)</f>
        <v>0</v>
      </c>
      <c r="I18" s="392"/>
    </row>
    <row r="20" spans="1:53" x14ac:dyDescent="0.2">
      <c r="B20" s="13"/>
      <c r="F20" s="219"/>
      <c r="G20" s="220"/>
      <c r="H20" s="220"/>
      <c r="I20" s="45"/>
    </row>
    <row r="21" spans="1:53" x14ac:dyDescent="0.2">
      <c r="F21" s="219"/>
      <c r="G21" s="220"/>
      <c r="H21" s="220"/>
      <c r="I21" s="45"/>
    </row>
    <row r="22" spans="1:53" x14ac:dyDescent="0.2">
      <c r="F22" s="219"/>
      <c r="G22" s="220"/>
      <c r="H22" s="220"/>
      <c r="I22" s="45"/>
    </row>
    <row r="23" spans="1:53" x14ac:dyDescent="0.2">
      <c r="F23" s="219"/>
      <c r="G23" s="220"/>
      <c r="H23" s="220"/>
      <c r="I23" s="45"/>
    </row>
    <row r="24" spans="1:53" x14ac:dyDescent="0.2">
      <c r="F24" s="219"/>
      <c r="G24" s="220"/>
      <c r="H24" s="220"/>
      <c r="I24" s="45"/>
    </row>
    <row r="25" spans="1:53" x14ac:dyDescent="0.2">
      <c r="F25" s="219"/>
      <c r="G25" s="220"/>
      <c r="H25" s="220"/>
      <c r="I25" s="45"/>
    </row>
    <row r="26" spans="1:53" x14ac:dyDescent="0.2">
      <c r="F26" s="219"/>
      <c r="G26" s="220"/>
      <c r="H26" s="220"/>
      <c r="I26" s="45"/>
    </row>
    <row r="27" spans="1:53" x14ac:dyDescent="0.2">
      <c r="F27" s="219"/>
      <c r="G27" s="220"/>
      <c r="H27" s="220"/>
      <c r="I27" s="45"/>
    </row>
    <row r="28" spans="1:53" x14ac:dyDescent="0.2">
      <c r="F28" s="219"/>
      <c r="G28" s="220"/>
      <c r="H28" s="220"/>
      <c r="I28" s="45"/>
    </row>
    <row r="29" spans="1:53" x14ac:dyDescent="0.2">
      <c r="F29" s="219"/>
      <c r="G29" s="220"/>
      <c r="H29" s="220"/>
      <c r="I29" s="45"/>
    </row>
    <row r="30" spans="1:53" x14ac:dyDescent="0.2">
      <c r="F30" s="219"/>
      <c r="G30" s="220"/>
      <c r="H30" s="220"/>
      <c r="I30" s="45"/>
    </row>
    <row r="31" spans="1:53" x14ac:dyDescent="0.2">
      <c r="F31" s="219"/>
      <c r="G31" s="220"/>
      <c r="H31" s="220"/>
      <c r="I31" s="45"/>
    </row>
    <row r="32" spans="1:53" x14ac:dyDescent="0.2">
      <c r="F32" s="219"/>
      <c r="G32" s="220"/>
      <c r="H32" s="220"/>
      <c r="I32" s="45"/>
    </row>
    <row r="33" spans="6:9" x14ac:dyDescent="0.2">
      <c r="F33" s="219"/>
      <c r="G33" s="220"/>
      <c r="H33" s="220"/>
      <c r="I33" s="45"/>
    </row>
    <row r="34" spans="6:9" x14ac:dyDescent="0.2">
      <c r="F34" s="219"/>
      <c r="G34" s="220"/>
      <c r="H34" s="220"/>
      <c r="I34" s="45"/>
    </row>
    <row r="35" spans="6:9" x14ac:dyDescent="0.2">
      <c r="F35" s="219"/>
      <c r="G35" s="220"/>
      <c r="H35" s="220"/>
      <c r="I35" s="45"/>
    </row>
    <row r="36" spans="6:9" x14ac:dyDescent="0.2">
      <c r="F36" s="219"/>
      <c r="G36" s="220"/>
      <c r="H36" s="220"/>
      <c r="I36" s="45"/>
    </row>
    <row r="37" spans="6:9" x14ac:dyDescent="0.2">
      <c r="F37" s="219"/>
      <c r="G37" s="220"/>
      <c r="H37" s="220"/>
      <c r="I37" s="45"/>
    </row>
    <row r="38" spans="6:9" x14ac:dyDescent="0.2">
      <c r="F38" s="219"/>
      <c r="G38" s="220"/>
      <c r="H38" s="220"/>
      <c r="I38" s="45"/>
    </row>
    <row r="39" spans="6:9" x14ac:dyDescent="0.2">
      <c r="F39" s="219"/>
      <c r="G39" s="220"/>
      <c r="H39" s="220"/>
      <c r="I39" s="45"/>
    </row>
    <row r="40" spans="6:9" x14ac:dyDescent="0.2">
      <c r="F40" s="219"/>
      <c r="G40" s="220"/>
      <c r="H40" s="220"/>
      <c r="I40" s="45"/>
    </row>
    <row r="41" spans="6:9" x14ac:dyDescent="0.2">
      <c r="F41" s="219"/>
      <c r="G41" s="220"/>
      <c r="H41" s="220"/>
      <c r="I41" s="45"/>
    </row>
    <row r="42" spans="6:9" x14ac:dyDescent="0.2">
      <c r="F42" s="219"/>
      <c r="G42" s="220"/>
      <c r="H42" s="220"/>
      <c r="I42" s="45"/>
    </row>
    <row r="43" spans="6:9" x14ac:dyDescent="0.2">
      <c r="F43" s="219"/>
      <c r="G43" s="220"/>
      <c r="H43" s="220"/>
      <c r="I43" s="45"/>
    </row>
    <row r="44" spans="6:9" x14ac:dyDescent="0.2">
      <c r="F44" s="219"/>
      <c r="G44" s="220"/>
      <c r="H44" s="220"/>
      <c r="I44" s="45"/>
    </row>
    <row r="45" spans="6:9" x14ac:dyDescent="0.2">
      <c r="F45" s="219"/>
      <c r="G45" s="220"/>
      <c r="H45" s="220"/>
      <c r="I45" s="45"/>
    </row>
    <row r="46" spans="6:9" x14ac:dyDescent="0.2">
      <c r="F46" s="219"/>
      <c r="G46" s="220"/>
      <c r="H46" s="220"/>
      <c r="I46" s="45"/>
    </row>
    <row r="47" spans="6:9" x14ac:dyDescent="0.2">
      <c r="F47" s="219"/>
      <c r="G47" s="220"/>
      <c r="H47" s="220"/>
      <c r="I47" s="45"/>
    </row>
    <row r="48" spans="6:9" x14ac:dyDescent="0.2">
      <c r="F48" s="219"/>
      <c r="G48" s="220"/>
      <c r="H48" s="220"/>
      <c r="I48" s="45"/>
    </row>
    <row r="49" spans="6:9" x14ac:dyDescent="0.2">
      <c r="F49" s="219"/>
      <c r="G49" s="220"/>
      <c r="H49" s="220"/>
      <c r="I49" s="45"/>
    </row>
    <row r="50" spans="6:9" x14ac:dyDescent="0.2">
      <c r="F50" s="219"/>
      <c r="G50" s="220"/>
      <c r="H50" s="220"/>
      <c r="I50" s="45"/>
    </row>
    <row r="51" spans="6:9" x14ac:dyDescent="0.2">
      <c r="F51" s="219"/>
      <c r="G51" s="220"/>
      <c r="H51" s="220"/>
      <c r="I51" s="45"/>
    </row>
    <row r="52" spans="6:9" x14ac:dyDescent="0.2">
      <c r="F52" s="219"/>
      <c r="G52" s="220"/>
      <c r="H52" s="220"/>
      <c r="I52" s="45"/>
    </row>
    <row r="53" spans="6:9" x14ac:dyDescent="0.2">
      <c r="F53" s="219"/>
      <c r="G53" s="220"/>
      <c r="H53" s="220"/>
      <c r="I53" s="45"/>
    </row>
    <row r="54" spans="6:9" x14ac:dyDescent="0.2">
      <c r="F54" s="219"/>
      <c r="G54" s="220"/>
      <c r="H54" s="220"/>
      <c r="I54" s="45"/>
    </row>
    <row r="55" spans="6:9" x14ac:dyDescent="0.2">
      <c r="F55" s="219"/>
      <c r="G55" s="220"/>
      <c r="H55" s="220"/>
      <c r="I55" s="45"/>
    </row>
    <row r="56" spans="6:9" x14ac:dyDescent="0.2">
      <c r="F56" s="219"/>
      <c r="G56" s="220"/>
      <c r="H56" s="220"/>
      <c r="I56" s="45"/>
    </row>
    <row r="57" spans="6:9" x14ac:dyDescent="0.2">
      <c r="F57" s="219"/>
      <c r="G57" s="220"/>
      <c r="H57" s="220"/>
      <c r="I57" s="45"/>
    </row>
    <row r="58" spans="6:9" x14ac:dyDescent="0.2">
      <c r="F58" s="219"/>
      <c r="G58" s="220"/>
      <c r="H58" s="220"/>
      <c r="I58" s="45"/>
    </row>
    <row r="59" spans="6:9" x14ac:dyDescent="0.2">
      <c r="F59" s="219"/>
      <c r="G59" s="220"/>
      <c r="H59" s="220"/>
      <c r="I59" s="45"/>
    </row>
    <row r="60" spans="6:9" x14ac:dyDescent="0.2">
      <c r="F60" s="219"/>
      <c r="G60" s="220"/>
      <c r="H60" s="220"/>
      <c r="I60" s="45"/>
    </row>
    <row r="61" spans="6:9" x14ac:dyDescent="0.2">
      <c r="F61" s="219"/>
      <c r="G61" s="220"/>
      <c r="H61" s="220"/>
      <c r="I61" s="45"/>
    </row>
    <row r="62" spans="6:9" x14ac:dyDescent="0.2">
      <c r="F62" s="219"/>
      <c r="G62" s="220"/>
      <c r="H62" s="220"/>
      <c r="I62" s="45"/>
    </row>
    <row r="63" spans="6:9" x14ac:dyDescent="0.2">
      <c r="F63" s="219"/>
      <c r="G63" s="220"/>
      <c r="H63" s="220"/>
      <c r="I63" s="45"/>
    </row>
    <row r="64" spans="6:9" x14ac:dyDescent="0.2">
      <c r="F64" s="219"/>
      <c r="G64" s="220"/>
      <c r="H64" s="220"/>
      <c r="I64" s="45"/>
    </row>
    <row r="65" spans="6:9" x14ac:dyDescent="0.2">
      <c r="F65" s="219"/>
      <c r="G65" s="220"/>
      <c r="H65" s="220"/>
      <c r="I65" s="45"/>
    </row>
    <row r="66" spans="6:9" x14ac:dyDescent="0.2">
      <c r="F66" s="219"/>
      <c r="G66" s="220"/>
      <c r="H66" s="220"/>
      <c r="I66" s="45"/>
    </row>
    <row r="67" spans="6:9" x14ac:dyDescent="0.2">
      <c r="F67" s="219"/>
      <c r="G67" s="220"/>
      <c r="H67" s="220"/>
      <c r="I67" s="45"/>
    </row>
    <row r="68" spans="6:9" x14ac:dyDescent="0.2">
      <c r="F68" s="219"/>
      <c r="G68" s="220"/>
      <c r="H68" s="220"/>
      <c r="I68" s="45"/>
    </row>
    <row r="69" spans="6:9" x14ac:dyDescent="0.2">
      <c r="F69" s="219"/>
      <c r="G69" s="220"/>
      <c r="H69" s="220"/>
      <c r="I69" s="45"/>
    </row>
  </sheetData>
  <mergeCells count="4">
    <mergeCell ref="A1:B1"/>
    <mergeCell ref="A2:B2"/>
    <mergeCell ref="G2:I2"/>
    <mergeCell ref="H18:I18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74</vt:i4>
      </vt:variant>
    </vt:vector>
  </HeadingPairs>
  <TitlesOfParts>
    <vt:vector size="90" baseType="lpstr">
      <vt:lpstr>Titulni</vt:lpstr>
      <vt:lpstr>Souhrnný list</vt:lpstr>
      <vt:lpstr>Všeobecné položky</vt:lpstr>
      <vt:lpstr>Stavba</vt:lpstr>
      <vt:lpstr>01 KL</vt:lpstr>
      <vt:lpstr>01 Rek</vt:lpstr>
      <vt:lpstr>01 Pol</vt:lpstr>
      <vt:lpstr>02 KL</vt:lpstr>
      <vt:lpstr>02 Rek</vt:lpstr>
      <vt:lpstr>02 Pol</vt:lpstr>
      <vt:lpstr>03 KL</vt:lpstr>
      <vt:lpstr>03 Rek</vt:lpstr>
      <vt:lpstr>03 Pol</vt:lpstr>
      <vt:lpstr>04 KL</vt:lpstr>
      <vt:lpstr>04 Rek</vt:lpstr>
      <vt:lpstr>04 Pol</vt:lpstr>
      <vt:lpstr>Stavba!CelkemObjekty</vt:lpstr>
      <vt:lpstr>cisloobjektu</vt:lpstr>
      <vt:lpstr>Stavba!CisloStavby</vt:lpstr>
      <vt:lpstr>cislostavby</vt:lpstr>
      <vt:lpstr>Stavba!dadresa</vt:lpstr>
      <vt:lpstr>Datum</vt:lpstr>
      <vt:lpstr>Stavba!DIČ</vt:lpstr>
      <vt:lpstr>Dil</vt:lpstr>
      <vt:lpstr>Stavba!dmisto</vt:lpstr>
      <vt:lpstr>Dodavka</vt:lpstr>
      <vt:lpstr>Stavba!dpsc</vt:lpstr>
      <vt:lpstr>HSV</vt:lpstr>
      <vt:lpstr>HZS</vt:lpstr>
      <vt:lpstr>Stavba!IČO</vt:lpstr>
      <vt:lpstr>JKSO</vt:lpstr>
      <vt:lpstr>MJ</vt:lpstr>
      <vt:lpstr>Mont</vt:lpstr>
      <vt:lpstr>NazevDilu</vt:lpstr>
      <vt:lpstr>Stavba!NazevObjektu</vt:lpstr>
      <vt:lpstr>nazevobjektu</vt:lpstr>
      <vt:lpstr>Stavba!NazevStavby</vt:lpstr>
      <vt:lpstr>nazevstavby</vt:lpstr>
      <vt:lpstr>'01 Pol'!Názvy_tisku</vt:lpstr>
      <vt:lpstr>'01 Rek'!Názvy_tisku</vt:lpstr>
      <vt:lpstr>'02 Pol'!Názvy_tisku</vt:lpstr>
      <vt:lpstr>'02 Rek'!Názvy_tisku</vt:lpstr>
      <vt:lpstr>'03 Pol'!Názvy_tisku</vt:lpstr>
      <vt:lpstr>'03 Rek'!Názvy_tisku</vt:lpstr>
      <vt:lpstr>'04 Pol'!Názvy_tisku</vt:lpstr>
      <vt:lpstr>'04 Rek'!Názvy_tisku</vt:lpstr>
      <vt:lpstr>Stavba!Objednatel</vt:lpstr>
      <vt:lpstr>Objednatel</vt:lpstr>
      <vt:lpstr>Stavba!Objekt</vt:lpstr>
      <vt:lpstr>'01 KL'!Oblast_tisku</vt:lpstr>
      <vt:lpstr>'01 Pol'!Oblast_tisku</vt:lpstr>
      <vt:lpstr>'01 Rek'!Oblast_tisku</vt:lpstr>
      <vt:lpstr>'02 KL'!Oblast_tisku</vt:lpstr>
      <vt:lpstr>'02 Pol'!Oblast_tisku</vt:lpstr>
      <vt:lpstr>'02 Rek'!Oblast_tisku</vt:lpstr>
      <vt:lpstr>'03 KL'!Oblast_tisku</vt:lpstr>
      <vt:lpstr>'03 Pol'!Oblast_tisku</vt:lpstr>
      <vt:lpstr>'03 Rek'!Oblast_tisku</vt:lpstr>
      <vt:lpstr>'04 KL'!Oblast_tisku</vt:lpstr>
      <vt:lpstr>'04 Pol'!Oblast_tisku</vt:lpstr>
      <vt:lpstr>'04 Rek'!Oblast_tisku</vt:lpstr>
      <vt:lpstr>Stavba!Oblast_tisku</vt:lpstr>
      <vt:lpstr>Titulni!Oblast_tisku</vt:lpstr>
      <vt:lpstr>Stavba!odic</vt:lpstr>
      <vt:lpstr>Stavba!oico</vt:lpstr>
      <vt:lpstr>Stavba!omisto</vt:lpstr>
      <vt:lpstr>Stavba!onazev</vt:lpstr>
      <vt:lpstr>Stavba!opsc</vt:lpstr>
      <vt:lpstr>PocetMJ</vt:lpstr>
      <vt:lpstr>Poznamka</vt:lpstr>
      <vt:lpstr>Projektant</vt:lpstr>
      <vt:lpstr>PSV</vt:lpstr>
      <vt:lpstr>Stavba!SazbaDPH1</vt:lpstr>
      <vt:lpstr>SazbaDPH1</vt:lpstr>
      <vt:lpstr>Stavba!SazbaDPH2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Stavba!StavbaCelkem</vt:lpstr>
      <vt:lpstr>VRN</vt:lpstr>
      <vt:lpstr>Zakazka</vt:lpstr>
      <vt:lpstr>Zaklad22</vt:lpstr>
      <vt:lpstr>Zaklad5</vt:lpstr>
      <vt:lpstr>Stavba!Zhotovitel</vt:lpstr>
      <vt:lpstr>Zhotovitel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Šianský Miroslav</cp:lastModifiedBy>
  <cp:lastPrinted>2015-04-20T07:59:44Z</cp:lastPrinted>
  <dcterms:created xsi:type="dcterms:W3CDTF">2015-03-17T11:25:44Z</dcterms:created>
  <dcterms:modified xsi:type="dcterms:W3CDTF">2015-04-20T12:58:39Z</dcterms:modified>
</cp:coreProperties>
</file>